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5.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hp\Desktop\NAMBoard\1.0 EHIS\GROSS MARGINS\"/>
    </mc:Choice>
  </mc:AlternateContent>
  <xr:revisionPtr revIDLastSave="0" documentId="8_{EADBE0B2-BE55-4F5A-A532-C1C90CBD7980}" xr6:coauthVersionLast="47" xr6:coauthVersionMax="47" xr10:uidLastSave="{00000000-0000-0000-0000-000000000000}"/>
  <bookViews>
    <workbookView xWindow="-108" yWindow="-108" windowWidth="23256" windowHeight="12456" tabRatio="931" firstSheet="1" activeTab="5" xr2:uid="{00000000-000D-0000-FFFF-FFFF00000000}"/>
  </bookViews>
  <sheets>
    <sheet name="Averages" sheetId="2" state="hidden" r:id="rId1"/>
    <sheet name="Tomatoes" sheetId="3" r:id="rId2"/>
    <sheet name="Beetroot" sheetId="4" r:id="rId3"/>
    <sheet name="Butternut" sheetId="5" r:id="rId4"/>
    <sheet name="Item List 2024" sheetId="1" r:id="rId5"/>
    <sheet name="Cabbage" sheetId="6" r:id="rId6"/>
    <sheet name="Carrot" sheetId="7" r:id="rId7"/>
    <sheet name="Green pepper" sheetId="8" r:id="rId8"/>
    <sheet name="Potatoes" sheetId="9" r:id="rId9"/>
    <sheet name="Chillies" sheetId="10" r:id="rId10"/>
    <sheet name="Onion" sheetId="11" r:id="rId11"/>
    <sheet name="Garlic" sheetId="12" r:id="rId12"/>
    <sheet name="Lettuce" sheetId="13" r:id="rId13"/>
    <sheet name="Spinach" sheetId="14" r:id="rId14"/>
    <sheet name="Green mealies" sheetId="15" r:id="rId15"/>
    <sheet name="Watermelon" sheetId="16" r:id="rId16"/>
  </sheets>
  <externalReferences>
    <externalReference r:id="rId17"/>
  </externalReferences>
  <definedNames>
    <definedName name="Z_02199846_6382_4DA0_BCB6_8C4B8E06D201_.wvu.Rows" localSheetId="5" hidden="1">Cabbage!$18:$18</definedName>
    <definedName name="Z_7FA393C0_016B_4ED2_8E1A_A19A1B399678_.wvu.Rows" localSheetId="5" hidden="1">Cabbage!$18:$18</definedName>
    <definedName name="Z_9725C355_06CF_47EE_8965_9EAAFECFEFE3_.wvu.Rows" localSheetId="5" hidden="1">Cabbage!$18:$18</definedName>
  </definedNames>
  <calcPr calcId="191029"/>
  <customWorkbookViews>
    <customWorkbookView name="hp - Personal View" guid="{02199846-6382-4DA0-BCB6-8C4B8E06D201}" mergeInterval="0" personalView="1" maximized="1" xWindow="-9" yWindow="-9" windowWidth="1938" windowHeight="1038" tabRatio="931" activeSheetId="6"/>
    <customWorkbookView name="Dlamini, Sipho - Personal View" guid="{7FA393C0-016B-4ED2-8E1A-A19A1B399678}" mergeInterval="0" personalView="1" maximized="1" xWindow="-9" yWindow="-9" windowWidth="1938" windowHeight="1048" tabRatio="931" activeSheetId="14"/>
    <customWorkbookView name="Zwe_ Vil_ - Personal View" guid="{9725C355-06CF-47EE-8965-9EAAFECFEFE3}" mergeInterval="0" personalView="1" maximized="1" xWindow="-9" yWindow="-9" windowWidth="1938" windowHeight="1038" tabRatio="931"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 l="1"/>
  <c r="K3" i="12"/>
  <c r="M3" i="11"/>
  <c r="N3" i="8"/>
  <c r="K3" i="7"/>
  <c r="L3" i="4"/>
  <c r="M3" i="9"/>
  <c r="L3" i="3"/>
  <c r="E13" i="16"/>
  <c r="F13" i="16" s="1"/>
  <c r="G13" i="16" s="1"/>
  <c r="E13" i="5"/>
  <c r="F13" i="5" s="1"/>
  <c r="G13" i="5" s="1"/>
  <c r="L3" i="5"/>
  <c r="G28" i="5"/>
  <c r="E28" i="5"/>
  <c r="F28" i="5" s="1"/>
  <c r="E22" i="5"/>
  <c r="G22" i="5" s="1"/>
  <c r="E12" i="5"/>
  <c r="F12" i="5" s="1"/>
  <c r="G12" i="5" s="1"/>
  <c r="G28" i="16"/>
  <c r="E28" i="16"/>
  <c r="F28" i="16" s="1"/>
  <c r="E25" i="16"/>
  <c r="G25" i="16" s="1"/>
  <c r="E21" i="16"/>
  <c r="F21" i="16" s="1"/>
  <c r="G21" i="16" s="1"/>
  <c r="G32" i="16"/>
  <c r="G31" i="16"/>
  <c r="E17" i="15"/>
  <c r="G17" i="15" s="1"/>
  <c r="B17" i="15"/>
  <c r="E14" i="15"/>
  <c r="G23" i="14"/>
  <c r="G18" i="14"/>
  <c r="F25" i="12"/>
  <c r="F23" i="12"/>
  <c r="D18" i="12"/>
  <c r="G20" i="11"/>
  <c r="G18" i="11"/>
  <c r="G30" i="10"/>
  <c r="E30" i="10"/>
  <c r="G27" i="10"/>
  <c r="G25" i="10"/>
  <c r="G24" i="10"/>
  <c r="G26" i="9"/>
  <c r="G24" i="9"/>
  <c r="G22" i="9"/>
  <c r="F31" i="8"/>
  <c r="F29" i="8"/>
  <c r="F28" i="8"/>
  <c r="F26" i="8"/>
  <c r="F25" i="8"/>
  <c r="F21" i="8"/>
  <c r="F16" i="7"/>
  <c r="I3" i="6"/>
  <c r="G32" i="5"/>
  <c r="G31" i="5"/>
  <c r="E26" i="5"/>
  <c r="G26" i="5" s="1"/>
  <c r="E16" i="5"/>
  <c r="D13" i="4"/>
  <c r="E16" i="3"/>
  <c r="G37" i="3"/>
  <c r="J3" i="9"/>
  <c r="E36" i="16"/>
  <c r="E39" i="16" s="1"/>
  <c r="E8" i="16"/>
  <c r="E9" i="16"/>
  <c r="E7" i="16"/>
  <c r="E6" i="16"/>
  <c r="J3" i="15"/>
  <c r="E6" i="15"/>
  <c r="J3" i="14"/>
  <c r="G20" i="14"/>
  <c r="E20" i="14"/>
  <c r="J3" i="13"/>
  <c r="I3" i="12"/>
  <c r="D28" i="12"/>
  <c r="D35" i="12" s="1"/>
  <c r="J3" i="11"/>
  <c r="E31" i="10"/>
  <c r="E13" i="10"/>
  <c r="E11" i="10"/>
  <c r="E7" i="10"/>
  <c r="E6" i="10"/>
  <c r="K3" i="10"/>
  <c r="E11" i="9"/>
  <c r="E10" i="9"/>
  <c r="D34" i="8"/>
  <c r="D37" i="8" s="1"/>
  <c r="D13" i="8"/>
  <c r="D9" i="8"/>
  <c r="D10" i="8"/>
  <c r="D8" i="8"/>
  <c r="H3" i="7"/>
  <c r="D33" i="6"/>
  <c r="D37" i="6" s="1"/>
  <c r="D20" i="6"/>
  <c r="D9" i="6"/>
  <c r="D10" i="6"/>
  <c r="D8" i="6"/>
  <c r="E36" i="5"/>
  <c r="E41" i="5" s="1"/>
  <c r="E8" i="5"/>
  <c r="E9" i="5"/>
  <c r="E7" i="5"/>
  <c r="E44" i="3"/>
  <c r="E47" i="3" s="1"/>
  <c r="G294" i="1"/>
  <c r="E11" i="3"/>
  <c r="E9" i="3"/>
  <c r="G9" i="3" s="1"/>
  <c r="E10" i="3"/>
  <c r="E8" i="3"/>
  <c r="G8" i="3" s="1"/>
  <c r="F22" i="5" l="1"/>
  <c r="F26" i="5"/>
  <c r="F25" i="16"/>
  <c r="D36" i="8"/>
  <c r="E41" i="16"/>
  <c r="F41" i="16" s="1"/>
  <c r="G41" i="16" s="1"/>
  <c r="D35" i="6"/>
  <c r="E37" i="16"/>
  <c r="F37" i="16" s="1"/>
  <c r="G37" i="16" s="1"/>
  <c r="D34" i="6"/>
  <c r="D36" i="6"/>
  <c r="E38" i="16"/>
  <c r="F38" i="16" s="1"/>
  <c r="G38" i="16" s="1"/>
  <c r="E39" i="5"/>
  <c r="E38" i="5"/>
  <c r="D38" i="6"/>
  <c r="E40" i="16"/>
  <c r="F40" i="16" s="1"/>
  <c r="G40" i="16" s="1"/>
  <c r="E40" i="5"/>
  <c r="D39" i="6"/>
  <c r="E39" i="6" s="1"/>
  <c r="F39" i="6" s="1"/>
  <c r="E46" i="3"/>
  <c r="E50" i="3"/>
  <c r="D39" i="8"/>
  <c r="D35" i="8"/>
  <c r="D40" i="8"/>
  <c r="E49" i="3"/>
  <c r="E48" i="3"/>
  <c r="E42" i="5"/>
  <c r="D38" i="8"/>
  <c r="E45" i="3"/>
  <c r="E51" i="3"/>
  <c r="E37" i="5"/>
  <c r="E33" i="5"/>
  <c r="F33" i="5" s="1"/>
  <c r="G33" i="5" s="1"/>
  <c r="E33" i="16"/>
  <c r="F33" i="16" s="1"/>
  <c r="G33" i="16" s="1"/>
  <c r="E11" i="16"/>
  <c r="F11" i="16" s="1"/>
  <c r="G11" i="16" s="1"/>
  <c r="B11" i="16"/>
  <c r="F42" i="16"/>
  <c r="G42" i="16" s="1"/>
  <c r="F39" i="16"/>
  <c r="G39" i="16" s="1"/>
  <c r="F36" i="16"/>
  <c r="G36" i="16" s="1"/>
  <c r="E34" i="16"/>
  <c r="E32" i="16"/>
  <c r="F32" i="16" s="1"/>
  <c r="E31" i="16"/>
  <c r="F31" i="16" s="1"/>
  <c r="E29" i="16"/>
  <c r="F29" i="16" s="1"/>
  <c r="G29" i="16" s="1"/>
  <c r="B29" i="16"/>
  <c r="E27" i="16"/>
  <c r="F27" i="16" s="1"/>
  <c r="G27" i="16" s="1"/>
  <c r="E26" i="16"/>
  <c r="E23" i="16"/>
  <c r="F23" i="16" s="1"/>
  <c r="G23" i="16" s="1"/>
  <c r="B23" i="16"/>
  <c r="E22" i="16"/>
  <c r="F22" i="16" s="1"/>
  <c r="G22" i="16" s="1"/>
  <c r="B22" i="16"/>
  <c r="E20" i="16"/>
  <c r="F20" i="16" s="1"/>
  <c r="G20" i="16" s="1"/>
  <c r="E17" i="16"/>
  <c r="F17" i="16" s="1"/>
  <c r="G17" i="16" s="1"/>
  <c r="E16" i="16"/>
  <c r="F16" i="16" s="1"/>
  <c r="G16" i="16" s="1"/>
  <c r="E15" i="16"/>
  <c r="F15" i="16" s="1"/>
  <c r="G15" i="16" s="1"/>
  <c r="E14" i="16"/>
  <c r="F14" i="16" s="1"/>
  <c r="G14" i="16" s="1"/>
  <c r="E12" i="16"/>
  <c r="F12" i="16" s="1"/>
  <c r="G12" i="16" s="1"/>
  <c r="E10" i="16"/>
  <c r="F10" i="16" s="1"/>
  <c r="G10" i="16" s="1"/>
  <c r="F9" i="16"/>
  <c r="G9" i="16" s="1"/>
  <c r="F8" i="16"/>
  <c r="G8" i="16" s="1"/>
  <c r="F7" i="16"/>
  <c r="G7" i="16" s="1"/>
  <c r="F6" i="16"/>
  <c r="F3" i="16"/>
  <c r="G3" i="16" s="1"/>
  <c r="E19" i="15"/>
  <c r="B19" i="15"/>
  <c r="E23" i="14"/>
  <c r="E21" i="14"/>
  <c r="B21" i="14"/>
  <c r="B20" i="14"/>
  <c r="E18" i="13"/>
  <c r="B18" i="13"/>
  <c r="D14" i="12"/>
  <c r="A18" i="12"/>
  <c r="D17" i="12"/>
  <c r="A17" i="12"/>
  <c r="E22" i="11"/>
  <c r="B22" i="11"/>
  <c r="E16" i="11"/>
  <c r="B16" i="11"/>
  <c r="E22" i="10"/>
  <c r="B22" i="10"/>
  <c r="E12" i="10"/>
  <c r="B12" i="10"/>
  <c r="E18" i="9"/>
  <c r="B18" i="9"/>
  <c r="E20" i="9"/>
  <c r="B20" i="9"/>
  <c r="E22" i="9"/>
  <c r="F22" i="9" s="1"/>
  <c r="E12" i="9"/>
  <c r="F12" i="9" s="1"/>
  <c r="G12" i="9" s="1"/>
  <c r="B11" i="9"/>
  <c r="D24" i="7"/>
  <c r="E24" i="7" s="1"/>
  <c r="F24" i="7" s="1"/>
  <c r="D21" i="7"/>
  <c r="E21" i="7" s="1"/>
  <c r="F21" i="7" s="1"/>
  <c r="D25" i="7"/>
  <c r="A25" i="7"/>
  <c r="D16" i="7"/>
  <c r="E16" i="7" s="1"/>
  <c r="D21" i="4"/>
  <c r="E21" i="4" s="1"/>
  <c r="F21" i="4" s="1"/>
  <c r="A21" i="4"/>
  <c r="D23" i="4"/>
  <c r="A23" i="4"/>
  <c r="E32" i="5"/>
  <c r="F32" i="5" s="1"/>
  <c r="E31" i="5"/>
  <c r="E29" i="5"/>
  <c r="F29" i="5" s="1"/>
  <c r="G29" i="5" s="1"/>
  <c r="B29" i="5"/>
  <c r="E21" i="5"/>
  <c r="F21" i="5" s="1"/>
  <c r="G21" i="5" s="1"/>
  <c r="B21" i="5"/>
  <c r="E23" i="5"/>
  <c r="B23" i="5"/>
  <c r="E36" i="3"/>
  <c r="F36" i="3" s="1"/>
  <c r="G36" i="3" s="1"/>
  <c r="D21" i="8"/>
  <c r="E21" i="8" s="1"/>
  <c r="B36" i="3"/>
  <c r="D27" i="8"/>
  <c r="A27" i="8"/>
  <c r="D23" i="8"/>
  <c r="A23" i="8"/>
  <c r="D20" i="8"/>
  <c r="A20" i="8"/>
  <c r="D12" i="8"/>
  <c r="A12" i="8"/>
  <c r="E29" i="3"/>
  <c r="F29" i="3" s="1"/>
  <c r="G29" i="3" s="1"/>
  <c r="B29" i="3"/>
  <c r="E21" i="3"/>
  <c r="F21" i="3" s="1"/>
  <c r="G21" i="3" s="1"/>
  <c r="B21" i="3"/>
  <c r="E32" i="3"/>
  <c r="E26" i="3"/>
  <c r="F26" i="3" s="1"/>
  <c r="G26" i="3" s="1"/>
  <c r="E20" i="3"/>
  <c r="F20" i="3" s="1"/>
  <c r="G20" i="3" s="1"/>
  <c r="E24" i="3"/>
  <c r="G24" i="3" s="1"/>
  <c r="B24" i="3"/>
  <c r="E12" i="3"/>
  <c r="F12" i="3" s="1"/>
  <c r="G12" i="3" s="1"/>
  <c r="B12" i="3"/>
  <c r="E6" i="3"/>
  <c r="E7" i="3" s="1"/>
  <c r="D28" i="6"/>
  <c r="E28" i="6" s="1"/>
  <c r="F28" i="6" s="1"/>
  <c r="E20" i="6"/>
  <c r="F20" i="6" s="1"/>
  <c r="D25" i="6"/>
  <c r="E25" i="6" s="1"/>
  <c r="D6" i="6"/>
  <c r="F34" i="16" l="1"/>
  <c r="G34" i="16"/>
  <c r="G26" i="16"/>
  <c r="F26" i="16"/>
  <c r="G6" i="16"/>
  <c r="E25" i="15"/>
  <c r="E24" i="15"/>
  <c r="E23" i="15"/>
  <c r="E22" i="15"/>
  <c r="E21" i="15"/>
  <c r="E13" i="15"/>
  <c r="E12" i="15"/>
  <c r="E10" i="15"/>
  <c r="E8" i="15"/>
  <c r="E9" i="15"/>
  <c r="E7" i="15"/>
  <c r="E29" i="14"/>
  <c r="E28" i="14"/>
  <c r="E27" i="14"/>
  <c r="E26" i="14"/>
  <c r="E25" i="14"/>
  <c r="E18" i="14"/>
  <c r="E17" i="14"/>
  <c r="G17" i="14" s="1"/>
  <c r="E14" i="14"/>
  <c r="E13" i="14"/>
  <c r="E12" i="14"/>
  <c r="E10" i="14"/>
  <c r="E8" i="14"/>
  <c r="E9" i="14"/>
  <c r="E7" i="14"/>
  <c r="E6" i="14"/>
  <c r="E25" i="13"/>
  <c r="E24" i="13"/>
  <c r="E23" i="13"/>
  <c r="E22" i="13"/>
  <c r="E21" i="13"/>
  <c r="E19" i="13"/>
  <c r="G19" i="13" s="1"/>
  <c r="E17" i="13"/>
  <c r="G17" i="13" s="1"/>
  <c r="E15" i="13"/>
  <c r="E14" i="13"/>
  <c r="E13" i="13"/>
  <c r="E11" i="13"/>
  <c r="E9" i="13"/>
  <c r="E10" i="13"/>
  <c r="E8" i="13"/>
  <c r="E6" i="13"/>
  <c r="E7" i="13" s="1"/>
  <c r="F7" i="13" s="1"/>
  <c r="G7" i="13" s="1"/>
  <c r="D34" i="12"/>
  <c r="D33" i="12"/>
  <c r="D32" i="12"/>
  <c r="D31" i="12"/>
  <c r="D30" i="12"/>
  <c r="D29" i="12"/>
  <c r="D25" i="12"/>
  <c r="D23" i="12"/>
  <c r="D22" i="12"/>
  <c r="D21" i="12"/>
  <c r="D20" i="12"/>
  <c r="D12" i="12"/>
  <c r="D10" i="12"/>
  <c r="D8" i="12"/>
  <c r="D9" i="12"/>
  <c r="D7" i="12"/>
  <c r="E24" i="11"/>
  <c r="E20" i="11"/>
  <c r="E18" i="11"/>
  <c r="E17" i="11"/>
  <c r="E14" i="11"/>
  <c r="E13" i="11"/>
  <c r="E12" i="11"/>
  <c r="E10" i="11"/>
  <c r="E6" i="11"/>
  <c r="E39" i="10"/>
  <c r="E38" i="10"/>
  <c r="E37" i="10"/>
  <c r="E36" i="10"/>
  <c r="E35" i="10"/>
  <c r="E34" i="10"/>
  <c r="E33" i="10"/>
  <c r="E28" i="10"/>
  <c r="E27" i="10"/>
  <c r="E26" i="10"/>
  <c r="E25" i="10"/>
  <c r="E24" i="10"/>
  <c r="E21" i="10"/>
  <c r="E20" i="10"/>
  <c r="E17" i="10"/>
  <c r="E16" i="10"/>
  <c r="E15" i="10"/>
  <c r="E14" i="10"/>
  <c r="E41" i="9"/>
  <c r="E39" i="9"/>
  <c r="E38" i="9"/>
  <c r="E37" i="9"/>
  <c r="E36" i="9"/>
  <c r="E35" i="9"/>
  <c r="E34" i="9"/>
  <c r="E33" i="9"/>
  <c r="E31" i="9"/>
  <c r="E29" i="9"/>
  <c r="E28" i="9"/>
  <c r="E27" i="9"/>
  <c r="E26" i="9"/>
  <c r="E25" i="9"/>
  <c r="E24" i="9"/>
  <c r="E19" i="9"/>
  <c r="E15" i="9"/>
  <c r="E14" i="9"/>
  <c r="E13" i="9"/>
  <c r="E6" i="9"/>
  <c r="D32" i="8"/>
  <c r="D31" i="8"/>
  <c r="D29" i="8"/>
  <c r="D28" i="8"/>
  <c r="D26" i="8"/>
  <c r="D25" i="8"/>
  <c r="D22" i="8"/>
  <c r="D17" i="8"/>
  <c r="D16" i="8"/>
  <c r="D15" i="8"/>
  <c r="D14" i="8"/>
  <c r="D11" i="8"/>
  <c r="D7" i="8"/>
  <c r="D6" i="8"/>
  <c r="D37" i="7"/>
  <c r="D36" i="7"/>
  <c r="D35" i="7"/>
  <c r="D34" i="7"/>
  <c r="D33" i="7"/>
  <c r="D32" i="7"/>
  <c r="D31" i="7"/>
  <c r="D30" i="7"/>
  <c r="D29" i="7"/>
  <c r="D27" i="7"/>
  <c r="D22" i="7"/>
  <c r="D20" i="7"/>
  <c r="D19" i="7"/>
  <c r="D14" i="7"/>
  <c r="D13" i="7"/>
  <c r="D12" i="7"/>
  <c r="D6" i="7"/>
  <c r="D31" i="6"/>
  <c r="D27" i="6"/>
  <c r="D23" i="6"/>
  <c r="D22" i="6"/>
  <c r="D16" i="6"/>
  <c r="D15" i="6"/>
  <c r="D14" i="6"/>
  <c r="D13" i="6"/>
  <c r="D11" i="6"/>
  <c r="E34" i="5"/>
  <c r="E25" i="5"/>
  <c r="E17" i="5"/>
  <c r="E15" i="5"/>
  <c r="E14" i="5"/>
  <c r="E10" i="5"/>
  <c r="D37" i="4"/>
  <c r="D36" i="4"/>
  <c r="D35" i="4"/>
  <c r="D34" i="4"/>
  <c r="D33" i="4"/>
  <c r="D32" i="4"/>
  <c r="D31" i="4"/>
  <c r="D30" i="4"/>
  <c r="D29" i="4"/>
  <c r="D28" i="4"/>
  <c r="D24" i="4"/>
  <c r="D19" i="4"/>
  <c r="D18" i="4"/>
  <c r="D17" i="4"/>
  <c r="D14" i="4"/>
  <c r="D11" i="4"/>
  <c r="D10" i="4"/>
  <c r="D6" i="4"/>
  <c r="E41" i="3"/>
  <c r="E37" i="3"/>
  <c r="E33" i="3"/>
  <c r="E25" i="3"/>
  <c r="G25" i="3" s="1"/>
  <c r="E27" i="3"/>
  <c r="G27" i="3" s="1"/>
  <c r="E23" i="3"/>
  <c r="G23" i="3" s="1"/>
  <c r="E17" i="3"/>
  <c r="E15" i="3"/>
  <c r="E14" i="3"/>
  <c r="F43" i="16" l="1"/>
  <c r="F48" i="16" s="1"/>
  <c r="G43" i="16"/>
  <c r="G46" i="16" s="1"/>
  <c r="E28" i="11"/>
  <c r="E29" i="11"/>
  <c r="E31" i="11"/>
  <c r="E25" i="11"/>
  <c r="E26" i="11"/>
  <c r="E27" i="11"/>
  <c r="E30" i="11"/>
  <c r="G25" i="5"/>
  <c r="F25" i="5"/>
  <c r="F13" i="15"/>
  <c r="G13" i="15" s="1"/>
  <c r="D38" i="4"/>
  <c r="F40" i="1"/>
  <c r="E40" i="9"/>
  <c r="F40" i="9" s="1"/>
  <c r="G40" i="9" s="1"/>
  <c r="E12" i="7"/>
  <c r="F12" i="7" s="1"/>
  <c r="E12" i="4"/>
  <c r="F12" i="4" s="1"/>
  <c r="E13" i="4"/>
  <c r="F13" i="4" s="1"/>
  <c r="E14" i="4"/>
  <c r="F14" i="4" s="1"/>
  <c r="E31" i="4"/>
  <c r="F31" i="4" s="1"/>
  <c r="D7" i="6"/>
  <c r="E14" i="6"/>
  <c r="F14" i="6" s="1"/>
  <c r="F34" i="5"/>
  <c r="G34" i="5" s="1"/>
  <c r="F23" i="5"/>
  <c r="G23" i="5" s="1"/>
  <c r="F15" i="5"/>
  <c r="G15" i="5" s="1"/>
  <c r="F15" i="10"/>
  <c r="G15" i="10" s="1"/>
  <c r="E9" i="10"/>
  <c r="E10" i="10"/>
  <c r="E8" i="10"/>
  <c r="F13" i="9"/>
  <c r="G13" i="9" s="1"/>
  <c r="E8" i="9"/>
  <c r="E9" i="9"/>
  <c r="E7" i="9"/>
  <c r="E27" i="8"/>
  <c r="F27" i="8" s="1"/>
  <c r="E15" i="8"/>
  <c r="F15" i="8" s="1"/>
  <c r="F15" i="3"/>
  <c r="G15" i="3" s="1"/>
  <c r="E31" i="3"/>
  <c r="E34" i="3"/>
  <c r="F44" i="16" l="1"/>
  <c r="F45" i="16" s="1"/>
  <c r="F47" i="16"/>
  <c r="F46" i="16"/>
  <c r="G47" i="16"/>
  <c r="G44" i="16"/>
  <c r="G45" i="16" s="1"/>
  <c r="F26" i="15"/>
  <c r="G26" i="15" s="1"/>
  <c r="F25" i="15"/>
  <c r="G25" i="15" s="1"/>
  <c r="F24" i="15"/>
  <c r="G24" i="15" s="1"/>
  <c r="F23" i="15"/>
  <c r="G23" i="15" s="1"/>
  <c r="F22" i="15"/>
  <c r="G22" i="15" s="1"/>
  <c r="F21" i="15"/>
  <c r="G21" i="15" s="1"/>
  <c r="F17" i="15"/>
  <c r="F41" i="9"/>
  <c r="G41" i="9" s="1"/>
  <c r="F39" i="9"/>
  <c r="G39" i="9" s="1"/>
  <c r="F38" i="9"/>
  <c r="G38" i="9" s="1"/>
  <c r="F37" i="9"/>
  <c r="G37" i="9" s="1"/>
  <c r="F36" i="9"/>
  <c r="G36" i="9" s="1"/>
  <c r="F35" i="9"/>
  <c r="G35" i="9" s="1"/>
  <c r="F34" i="9"/>
  <c r="G34" i="9" s="1"/>
  <c r="F33" i="9"/>
  <c r="G33" i="9" s="1"/>
  <c r="F31" i="9"/>
  <c r="G31" i="9" s="1"/>
  <c r="F29" i="9"/>
  <c r="G29" i="9" s="1"/>
  <c r="F28" i="9"/>
  <c r="G28" i="9" s="1"/>
  <c r="F27" i="9"/>
  <c r="G27" i="9" s="1"/>
  <c r="F26" i="9"/>
  <c r="F25" i="9"/>
  <c r="G25" i="9" s="1"/>
  <c r="F24" i="9"/>
  <c r="F20" i="9"/>
  <c r="G20" i="9" s="1"/>
  <c r="F19" i="9"/>
  <c r="G19" i="9" s="1"/>
  <c r="F18" i="9"/>
  <c r="G18" i="9" s="1"/>
  <c r="F15" i="9"/>
  <c r="G15" i="9" s="1"/>
  <c r="F14" i="9"/>
  <c r="G14" i="9" s="1"/>
  <c r="F11" i="9"/>
  <c r="G11" i="9" s="1"/>
  <c r="F10" i="9"/>
  <c r="G10" i="9" s="1"/>
  <c r="F9" i="9"/>
  <c r="G9" i="9" s="1"/>
  <c r="F8" i="9"/>
  <c r="G8" i="9" s="1"/>
  <c r="F7" i="9"/>
  <c r="G7" i="9" s="1"/>
  <c r="F6" i="9"/>
  <c r="G6" i="9" s="1"/>
  <c r="F3" i="9"/>
  <c r="E41" i="8"/>
  <c r="F41" i="8" s="1"/>
  <c r="E40" i="8"/>
  <c r="F40" i="8" s="1"/>
  <c r="E39" i="8"/>
  <c r="F39" i="8" s="1"/>
  <c r="E38" i="8"/>
  <c r="F38" i="8" s="1"/>
  <c r="E37" i="8"/>
  <c r="F37" i="8" s="1"/>
  <c r="E36" i="8"/>
  <c r="F36" i="8" s="1"/>
  <c r="E35" i="8"/>
  <c r="F35" i="8" s="1"/>
  <c r="E34" i="8"/>
  <c r="F34" i="8" s="1"/>
  <c r="E32" i="8"/>
  <c r="F32" i="8" s="1"/>
  <c r="E31" i="8"/>
  <c r="E29" i="8"/>
  <c r="E28" i="8"/>
  <c r="E26" i="8"/>
  <c r="E25" i="8"/>
  <c r="E23" i="8"/>
  <c r="F23" i="8" s="1"/>
  <c r="E22" i="8"/>
  <c r="F22" i="8" s="1"/>
  <c r="E20" i="8"/>
  <c r="F20" i="8" s="1"/>
  <c r="E17" i="8"/>
  <c r="F17" i="8" s="1"/>
  <c r="E16" i="8"/>
  <c r="F16" i="8" s="1"/>
  <c r="E14" i="8"/>
  <c r="F14" i="8" s="1"/>
  <c r="E13" i="8"/>
  <c r="F13" i="8" s="1"/>
  <c r="E12" i="8"/>
  <c r="F12" i="8" s="1"/>
  <c r="E11" i="8"/>
  <c r="F11" i="8" s="1"/>
  <c r="E10" i="8"/>
  <c r="F10" i="8" s="1"/>
  <c r="E9" i="8"/>
  <c r="F9" i="8" s="1"/>
  <c r="E8" i="8"/>
  <c r="F8" i="8" s="1"/>
  <c r="E7" i="8"/>
  <c r="E6" i="8"/>
  <c r="F6" i="8" s="1"/>
  <c r="E3" i="8"/>
  <c r="F21" i="14"/>
  <c r="G21" i="14" s="1"/>
  <c r="F18" i="14"/>
  <c r="G42" i="9" l="1"/>
  <c r="G45" i="9" s="1"/>
  <c r="E42" i="8"/>
  <c r="F42" i="9"/>
  <c r="G3" i="9"/>
  <c r="F3" i="8"/>
  <c r="F7" i="8"/>
  <c r="F42" i="8" s="1"/>
  <c r="F45" i="8" s="1"/>
  <c r="F45" i="9" l="1"/>
  <c r="F47" i="9"/>
  <c r="E43" i="8"/>
  <c r="E44" i="8" s="1"/>
  <c r="E47" i="8"/>
  <c r="G46" i="9"/>
  <c r="G43" i="9"/>
  <c r="G44" i="9" s="1"/>
  <c r="E46" i="8"/>
  <c r="E45" i="8"/>
  <c r="F46" i="9"/>
  <c r="F43" i="9"/>
  <c r="F44" i="9" s="1"/>
  <c r="F46" i="8"/>
  <c r="F43" i="8"/>
  <c r="F44" i="8" s="1"/>
  <c r="F31" i="14" l="1"/>
  <c r="G31" i="14" s="1"/>
  <c r="F30" i="14"/>
  <c r="G30" i="14" s="1"/>
  <c r="F29" i="14"/>
  <c r="G29" i="14" s="1"/>
  <c r="F28" i="14"/>
  <c r="G28" i="14" s="1"/>
  <c r="F27" i="14"/>
  <c r="G27" i="14" s="1"/>
  <c r="F26" i="14"/>
  <c r="G26" i="14" s="1"/>
  <c r="F25" i="14"/>
  <c r="G25" i="14" s="1"/>
  <c r="F23" i="14"/>
  <c r="F20" i="14"/>
  <c r="F14" i="14"/>
  <c r="G14" i="14" s="1"/>
  <c r="F13" i="14"/>
  <c r="G13" i="14" s="1"/>
  <c r="F12" i="14"/>
  <c r="G12" i="14" s="1"/>
  <c r="F10" i="14"/>
  <c r="G10" i="14" s="1"/>
  <c r="F6" i="14"/>
  <c r="F3" i="14"/>
  <c r="G3" i="14" s="1"/>
  <c r="F26" i="13"/>
  <c r="G26" i="13" s="1"/>
  <c r="F18" i="13"/>
  <c r="G18" i="13" s="1"/>
  <c r="E18" i="12"/>
  <c r="F18" i="12" s="1"/>
  <c r="E37" i="12"/>
  <c r="F37" i="12" s="1"/>
  <c r="E36" i="12"/>
  <c r="F36" i="12" s="1"/>
  <c r="E35" i="12"/>
  <c r="F35" i="12" s="1"/>
  <c r="E34" i="12"/>
  <c r="F34" i="12" s="1"/>
  <c r="E33" i="12"/>
  <c r="F33" i="12" s="1"/>
  <c r="E32" i="12"/>
  <c r="F32" i="12" s="1"/>
  <c r="E31" i="12"/>
  <c r="F31" i="12" s="1"/>
  <c r="E30" i="12"/>
  <c r="F30" i="12" s="1"/>
  <c r="E29" i="12"/>
  <c r="F29" i="12" s="1"/>
  <c r="E28" i="12"/>
  <c r="F28" i="12" s="1"/>
  <c r="E23" i="12"/>
  <c r="D26" i="12"/>
  <c r="E26" i="12" s="1"/>
  <c r="F26" i="12" s="1"/>
  <c r="E25" i="12"/>
  <c r="E22" i="12"/>
  <c r="F22" i="12" s="1"/>
  <c r="E21" i="12"/>
  <c r="F21" i="12" s="1"/>
  <c r="E20" i="12"/>
  <c r="F20" i="12" s="1"/>
  <c r="E17" i="12"/>
  <c r="F17" i="12" s="1"/>
  <c r="E14" i="12"/>
  <c r="F14" i="12" s="1"/>
  <c r="E13" i="12"/>
  <c r="F13" i="12" s="1"/>
  <c r="E12" i="12"/>
  <c r="F12" i="12" s="1"/>
  <c r="D11" i="12"/>
  <c r="E11" i="12" s="1"/>
  <c r="F11" i="12" s="1"/>
  <c r="E10" i="12"/>
  <c r="F10" i="12" s="1"/>
  <c r="E6" i="12"/>
  <c r="E3" i="12"/>
  <c r="F40" i="10"/>
  <c r="G40" i="10" s="1"/>
  <c r="F39" i="10"/>
  <c r="G39" i="10" s="1"/>
  <c r="F38" i="10"/>
  <c r="G38" i="10" s="1"/>
  <c r="F37" i="10"/>
  <c r="G37" i="10" s="1"/>
  <c r="F36" i="10"/>
  <c r="G36" i="10" s="1"/>
  <c r="F35" i="10"/>
  <c r="G35" i="10" s="1"/>
  <c r="F34" i="10"/>
  <c r="G34" i="10" s="1"/>
  <c r="F33" i="10"/>
  <c r="G33" i="10" s="1"/>
  <c r="F31" i="10"/>
  <c r="G31" i="10" s="1"/>
  <c r="F30" i="10"/>
  <c r="F28" i="10"/>
  <c r="G28" i="10" s="1"/>
  <c r="F27" i="10"/>
  <c r="F26" i="10"/>
  <c r="G26" i="10" s="1"/>
  <c r="F25" i="10"/>
  <c r="F24" i="10"/>
  <c r="F22" i="10"/>
  <c r="G22" i="10" s="1"/>
  <c r="F21" i="10"/>
  <c r="G21" i="10" s="1"/>
  <c r="F20" i="10"/>
  <c r="G20" i="10" s="1"/>
  <c r="F17" i="10"/>
  <c r="G17" i="10" s="1"/>
  <c r="F16" i="10"/>
  <c r="G16" i="10" s="1"/>
  <c r="F14" i="10"/>
  <c r="G14" i="10" s="1"/>
  <c r="F13" i="10"/>
  <c r="G13" i="10" s="1"/>
  <c r="F12" i="10"/>
  <c r="G12" i="10" s="1"/>
  <c r="F11" i="10"/>
  <c r="G11" i="10" s="1"/>
  <c r="F10" i="10"/>
  <c r="G10" i="10" s="1"/>
  <c r="F9" i="10"/>
  <c r="G9" i="10" s="1"/>
  <c r="F8" i="10"/>
  <c r="G8" i="10" s="1"/>
  <c r="F7" i="10"/>
  <c r="G7" i="10" s="1"/>
  <c r="F6" i="10"/>
  <c r="F3" i="10"/>
  <c r="G6" i="14" l="1"/>
  <c r="F3" i="12"/>
  <c r="F6" i="12"/>
  <c r="F41" i="10"/>
  <c r="G3" i="10"/>
  <c r="G6" i="10"/>
  <c r="G41" i="10" s="1"/>
  <c r="G44" i="10" s="1"/>
  <c r="F42" i="10" l="1"/>
  <c r="F43" i="10" s="1"/>
  <c r="F46" i="10"/>
  <c r="G45" i="10"/>
  <c r="G42" i="10"/>
  <c r="G43" i="10" s="1"/>
  <c r="F44" i="10"/>
  <c r="F45" i="10"/>
  <c r="E31" i="6" l="1"/>
  <c r="F31" i="6" s="1"/>
  <c r="F27" i="6"/>
  <c r="F42" i="5"/>
  <c r="G42" i="5" s="1"/>
  <c r="E37" i="7"/>
  <c r="F37" i="7" s="1"/>
  <c r="E6" i="5"/>
  <c r="F31" i="11"/>
  <c r="G31" i="11" s="1"/>
  <c r="E24" i="4"/>
  <c r="F24" i="4" s="1"/>
  <c r="F33" i="3"/>
  <c r="G33" i="3" s="1"/>
  <c r="F34" i="3"/>
  <c r="G34" i="3" s="1"/>
  <c r="F31" i="3"/>
  <c r="G31" i="3" s="1"/>
  <c r="F32" i="3"/>
  <c r="G32" i="3" s="1"/>
  <c r="F23" i="3"/>
  <c r="F24" i="3"/>
  <c r="F25" i="3"/>
  <c r="F27" i="3"/>
  <c r="C10" i="2"/>
  <c r="C12" i="2" s="1"/>
  <c r="D10" i="2"/>
  <c r="D12" i="2" s="1"/>
  <c r="E10" i="2"/>
  <c r="E12" i="2" s="1"/>
  <c r="F10" i="2"/>
  <c r="F12" i="2" s="1"/>
  <c r="G10" i="2"/>
  <c r="G12" i="2" s="1"/>
  <c r="H10" i="2"/>
  <c r="H12" i="2" s="1"/>
  <c r="I10" i="2"/>
  <c r="I12" i="2" s="1"/>
  <c r="J10" i="2"/>
  <c r="J12" i="2" s="1"/>
  <c r="K10" i="2"/>
  <c r="K12" i="2" s="1"/>
  <c r="L10" i="2"/>
  <c r="L12" i="2" s="1"/>
  <c r="M10" i="2"/>
  <c r="N10" i="2"/>
  <c r="B10" i="2"/>
  <c r="B12" i="2" s="1"/>
  <c r="E21" i="11"/>
  <c r="E19" i="11"/>
  <c r="E11" i="11"/>
  <c r="D29" i="6"/>
  <c r="D24" i="6"/>
  <c r="D12" i="6"/>
  <c r="E27" i="5"/>
  <c r="E20" i="5"/>
  <c r="E11" i="5"/>
  <c r="D26" i="4"/>
  <c r="D9" i="4"/>
  <c r="D8" i="4"/>
  <c r="D7" i="4"/>
  <c r="E42" i="3"/>
  <c r="E39" i="3" l="1"/>
  <c r="E30" i="3"/>
  <c r="F17" i="14" s="1"/>
  <c r="E22" i="3"/>
  <c r="E13" i="3"/>
  <c r="E11" i="14" s="1"/>
  <c r="F11" i="14" s="1"/>
  <c r="G11" i="14" s="1"/>
  <c r="E8" i="12" l="1"/>
  <c r="F8" i="12" s="1"/>
  <c r="F8" i="14"/>
  <c r="G8" i="14" s="1"/>
  <c r="F7" i="14"/>
  <c r="E7" i="12"/>
  <c r="F9" i="14"/>
  <c r="G9" i="14" s="1"/>
  <c r="E9" i="12"/>
  <c r="F9" i="12" s="1"/>
  <c r="F22" i="11"/>
  <c r="G22" i="11" s="1"/>
  <c r="F21" i="11"/>
  <c r="G21" i="11" s="1"/>
  <c r="E8" i="11"/>
  <c r="E9" i="11"/>
  <c r="F9" i="11" s="1"/>
  <c r="G9" i="11" s="1"/>
  <c r="F10" i="11"/>
  <c r="G10" i="11" s="1"/>
  <c r="F13" i="11"/>
  <c r="G13" i="11" s="1"/>
  <c r="E7" i="11"/>
  <c r="F7" i="11" s="1"/>
  <c r="G7" i="11" s="1"/>
  <c r="F11" i="11"/>
  <c r="G11" i="11" s="1"/>
  <c r="F12" i="11"/>
  <c r="G12" i="11" s="1"/>
  <c r="F14" i="11"/>
  <c r="G14" i="11" s="1"/>
  <c r="F16" i="11"/>
  <c r="G16" i="11" s="1"/>
  <c r="F17" i="11"/>
  <c r="G17" i="11" s="1"/>
  <c r="F18" i="11"/>
  <c r="F19" i="11"/>
  <c r="G19" i="11" s="1"/>
  <c r="F20" i="11"/>
  <c r="F24" i="11"/>
  <c r="G24" i="11" s="1"/>
  <c r="F25" i="11"/>
  <c r="G25" i="11" s="1"/>
  <c r="F26" i="11"/>
  <c r="G26" i="11" s="1"/>
  <c r="F27" i="11"/>
  <c r="G27" i="11" s="1"/>
  <c r="F28" i="11"/>
  <c r="G28" i="11" s="1"/>
  <c r="F29" i="11"/>
  <c r="G29" i="11" s="1"/>
  <c r="F30" i="11"/>
  <c r="G30" i="11" s="1"/>
  <c r="F32" i="11"/>
  <c r="G32" i="11" s="1"/>
  <c r="F33" i="11"/>
  <c r="G33" i="11" s="1"/>
  <c r="F6" i="11"/>
  <c r="F3" i="11"/>
  <c r="F19" i="13"/>
  <c r="F17" i="13"/>
  <c r="F10" i="13"/>
  <c r="G10" i="13" s="1"/>
  <c r="F11" i="13"/>
  <c r="G11" i="13" s="1"/>
  <c r="E12" i="13"/>
  <c r="F12" i="13" s="1"/>
  <c r="G12" i="13" s="1"/>
  <c r="F13" i="13"/>
  <c r="G13" i="13" s="1"/>
  <c r="F14" i="13"/>
  <c r="G14" i="13" s="1"/>
  <c r="F15" i="13"/>
  <c r="G15" i="13" s="1"/>
  <c r="F8" i="13"/>
  <c r="G8" i="13" s="1"/>
  <c r="F9" i="13"/>
  <c r="G9" i="13" s="1"/>
  <c r="F21" i="13"/>
  <c r="G21" i="13" s="1"/>
  <c r="F22" i="13"/>
  <c r="G22" i="13" s="1"/>
  <c r="F23" i="13"/>
  <c r="G23" i="13" s="1"/>
  <c r="F24" i="13"/>
  <c r="G24" i="13" s="1"/>
  <c r="F25" i="13"/>
  <c r="G25" i="13" s="1"/>
  <c r="F27" i="13"/>
  <c r="G27" i="13" s="1"/>
  <c r="F6" i="13"/>
  <c r="F3" i="13"/>
  <c r="G3" i="13" s="1"/>
  <c r="F19" i="15"/>
  <c r="G19" i="15" s="1"/>
  <c r="F8" i="15"/>
  <c r="G8" i="15" s="1"/>
  <c r="F9" i="15"/>
  <c r="G9" i="15" s="1"/>
  <c r="F10" i="15"/>
  <c r="G10" i="15" s="1"/>
  <c r="E11" i="15"/>
  <c r="F11" i="15" s="1"/>
  <c r="G11" i="15" s="1"/>
  <c r="F14" i="15"/>
  <c r="G14" i="15" s="1"/>
  <c r="E15" i="15"/>
  <c r="F15" i="15" s="1"/>
  <c r="G15" i="15" s="1"/>
  <c r="F7" i="15"/>
  <c r="F18" i="15"/>
  <c r="G18" i="15" s="1"/>
  <c r="F6" i="15"/>
  <c r="F3" i="15"/>
  <c r="E27" i="7"/>
  <c r="F27" i="7" s="1"/>
  <c r="E25" i="7"/>
  <c r="F25" i="7" s="1"/>
  <c r="E22" i="7"/>
  <c r="F22" i="7" s="1"/>
  <c r="E20" i="7"/>
  <c r="F20" i="7" s="1"/>
  <c r="E19" i="7"/>
  <c r="F19" i="7" s="1"/>
  <c r="D8" i="7"/>
  <c r="E8" i="7" s="1"/>
  <c r="F8" i="7" s="1"/>
  <c r="D9" i="7"/>
  <c r="E9" i="7" s="1"/>
  <c r="F9" i="7" s="1"/>
  <c r="D10" i="7"/>
  <c r="E10" i="7" s="1"/>
  <c r="F10" i="7" s="1"/>
  <c r="D11" i="7"/>
  <c r="E11" i="7" s="1"/>
  <c r="F11" i="7" s="1"/>
  <c r="E13" i="7"/>
  <c r="F13" i="7" s="1"/>
  <c r="E14" i="7"/>
  <c r="F14" i="7" s="1"/>
  <c r="D7" i="7"/>
  <c r="E7" i="7" s="1"/>
  <c r="F7" i="7" s="1"/>
  <c r="E3" i="7"/>
  <c r="F3" i="7" s="1"/>
  <c r="E29" i="7"/>
  <c r="F29" i="7" s="1"/>
  <c r="E30" i="7"/>
  <c r="F30" i="7" s="1"/>
  <c r="E31" i="7"/>
  <c r="F31" i="7" s="1"/>
  <c r="E32" i="7"/>
  <c r="F32" i="7" s="1"/>
  <c r="E33" i="7"/>
  <c r="F33" i="7" s="1"/>
  <c r="E34" i="7"/>
  <c r="F34" i="7" s="1"/>
  <c r="E35" i="7"/>
  <c r="F35" i="7" s="1"/>
  <c r="E36" i="7"/>
  <c r="F36" i="7" s="1"/>
  <c r="E38" i="7"/>
  <c r="F38" i="7" s="1"/>
  <c r="E39" i="7"/>
  <c r="F39" i="7" s="1"/>
  <c r="E6" i="7"/>
  <c r="F6" i="7" s="1"/>
  <c r="E29" i="6"/>
  <c r="F29" i="6" s="1"/>
  <c r="E24" i="6"/>
  <c r="F24" i="6" s="1"/>
  <c r="E23" i="6"/>
  <c r="F23" i="6" s="1"/>
  <c r="E22" i="6"/>
  <c r="F22" i="6" s="1"/>
  <c r="E12" i="6"/>
  <c r="F12" i="6" s="1"/>
  <c r="E15" i="6"/>
  <c r="F15" i="6" s="1"/>
  <c r="E16" i="6"/>
  <c r="F16" i="6" s="1"/>
  <c r="E7" i="6"/>
  <c r="F7" i="6" s="1"/>
  <c r="E3" i="6"/>
  <c r="E8" i="6"/>
  <c r="F8" i="6" s="1"/>
  <c r="E9" i="6"/>
  <c r="F9" i="6" s="1"/>
  <c r="E10" i="6"/>
  <c r="F10" i="6" s="1"/>
  <c r="E11" i="6"/>
  <c r="F11" i="6" s="1"/>
  <c r="E13" i="6"/>
  <c r="F13" i="6" s="1"/>
  <c r="E33" i="6"/>
  <c r="F33" i="6" s="1"/>
  <c r="E34" i="6"/>
  <c r="F34" i="6" s="1"/>
  <c r="E35" i="6"/>
  <c r="F35" i="6" s="1"/>
  <c r="E36" i="6"/>
  <c r="F36" i="6" s="1"/>
  <c r="E37" i="6"/>
  <c r="F37" i="6" s="1"/>
  <c r="E38" i="6"/>
  <c r="F38" i="6" s="1"/>
  <c r="E40" i="6"/>
  <c r="F40" i="6" s="1"/>
  <c r="E6" i="6"/>
  <c r="F31" i="5"/>
  <c r="F27" i="5"/>
  <c r="G27" i="5" s="1"/>
  <c r="F7" i="5"/>
  <c r="G7" i="5" s="1"/>
  <c r="F8" i="5"/>
  <c r="G8" i="5" s="1"/>
  <c r="F14" i="5"/>
  <c r="G14" i="5" s="1"/>
  <c r="F20" i="5"/>
  <c r="G20" i="5" s="1"/>
  <c r="F36" i="5"/>
  <c r="G36" i="5" s="1"/>
  <c r="F37" i="5"/>
  <c r="G37" i="5" s="1"/>
  <c r="F38" i="5"/>
  <c r="G38" i="5" s="1"/>
  <c r="F39" i="5"/>
  <c r="G39" i="5" s="1"/>
  <c r="F40" i="5"/>
  <c r="G40" i="5" s="1"/>
  <c r="F41" i="5"/>
  <c r="G41" i="5" s="1"/>
  <c r="F43" i="5"/>
  <c r="G43" i="5" s="1"/>
  <c r="F44" i="5"/>
  <c r="G44" i="5" s="1"/>
  <c r="F6" i="5"/>
  <c r="G6" i="5" s="1"/>
  <c r="F9" i="5"/>
  <c r="G9" i="5" s="1"/>
  <c r="F10" i="5"/>
  <c r="G10" i="5" s="1"/>
  <c r="F11" i="5"/>
  <c r="G11" i="5" s="1"/>
  <c r="F16" i="5"/>
  <c r="F17" i="5"/>
  <c r="G17" i="5" s="1"/>
  <c r="E26" i="4"/>
  <c r="F26" i="4" s="1"/>
  <c r="E19" i="4"/>
  <c r="F19" i="4" s="1"/>
  <c r="E3" i="4"/>
  <c r="E9" i="4"/>
  <c r="F9" i="4" s="1"/>
  <c r="E7" i="4"/>
  <c r="F7" i="4" s="1"/>
  <c r="E8" i="4"/>
  <c r="F8" i="4" s="1"/>
  <c r="E10" i="4"/>
  <c r="F10" i="4" s="1"/>
  <c r="E11" i="4"/>
  <c r="F11" i="4" s="1"/>
  <c r="E17" i="4"/>
  <c r="F17" i="4" s="1"/>
  <c r="E18" i="4"/>
  <c r="F18" i="4" s="1"/>
  <c r="E23" i="4"/>
  <c r="F23" i="4" s="1"/>
  <c r="E28" i="4"/>
  <c r="F28" i="4" s="1"/>
  <c r="E29" i="4"/>
  <c r="F29" i="4" s="1"/>
  <c r="E30" i="4"/>
  <c r="F30" i="4" s="1"/>
  <c r="E32" i="4"/>
  <c r="F32" i="4" s="1"/>
  <c r="E33" i="4"/>
  <c r="F33" i="4" s="1"/>
  <c r="E34" i="4"/>
  <c r="F34" i="4" s="1"/>
  <c r="E35" i="4"/>
  <c r="F35" i="4" s="1"/>
  <c r="E36" i="4"/>
  <c r="F36" i="4" s="1"/>
  <c r="E37" i="4"/>
  <c r="F37" i="4" s="1"/>
  <c r="E38" i="4"/>
  <c r="F38" i="4" s="1"/>
  <c r="E39" i="4"/>
  <c r="F39" i="4" s="1"/>
  <c r="E6" i="4"/>
  <c r="F6" i="4" s="1"/>
  <c r="F7" i="3"/>
  <c r="G7" i="3" s="1"/>
  <c r="F8" i="3"/>
  <c r="F9" i="3"/>
  <c r="F10" i="3"/>
  <c r="G10" i="3" s="1"/>
  <c r="F11" i="3"/>
  <c r="G11" i="3" s="1"/>
  <c r="F13" i="3"/>
  <c r="G13" i="3" s="1"/>
  <c r="F14" i="3"/>
  <c r="G14" i="3" s="1"/>
  <c r="F16" i="3"/>
  <c r="G16" i="3" s="1"/>
  <c r="F17" i="3"/>
  <c r="G17" i="3" s="1"/>
  <c r="F22" i="3"/>
  <c r="G22" i="3" s="1"/>
  <c r="F30" i="3"/>
  <c r="G30" i="3" s="1"/>
  <c r="F37" i="3"/>
  <c r="F39" i="3"/>
  <c r="G39" i="3" s="1"/>
  <c r="F41" i="3"/>
  <c r="G41" i="3" s="1"/>
  <c r="F42" i="3"/>
  <c r="G42" i="3" s="1"/>
  <c r="F44" i="3"/>
  <c r="G44" i="3" s="1"/>
  <c r="F45" i="3"/>
  <c r="G45" i="3" s="1"/>
  <c r="F46" i="3"/>
  <c r="G46" i="3" s="1"/>
  <c r="F47" i="3"/>
  <c r="G47" i="3" s="1"/>
  <c r="F48" i="3"/>
  <c r="G48" i="3" s="1"/>
  <c r="F49" i="3"/>
  <c r="G49" i="3" s="1"/>
  <c r="F50" i="3"/>
  <c r="G50" i="3" s="1"/>
  <c r="F51" i="3"/>
  <c r="G51" i="3" s="1"/>
  <c r="F52" i="3"/>
  <c r="G52" i="3" s="1"/>
  <c r="F6" i="3"/>
  <c r="G6" i="3" s="1"/>
  <c r="F3" i="3"/>
  <c r="F3" i="5"/>
  <c r="F40" i="4" l="1"/>
  <c r="E38" i="12"/>
  <c r="E43" i="12" s="1"/>
  <c r="F12" i="15"/>
  <c r="G12" i="15" s="1"/>
  <c r="G7" i="14"/>
  <c r="G32" i="14" s="1"/>
  <c r="F32" i="14"/>
  <c r="F7" i="12"/>
  <c r="F38" i="12" s="1"/>
  <c r="F41" i="12" s="1"/>
  <c r="G6" i="15"/>
  <c r="G3" i="15"/>
  <c r="G6" i="13"/>
  <c r="G28" i="13" s="1"/>
  <c r="F28" i="13"/>
  <c r="F31" i="13" s="1"/>
  <c r="F6" i="6"/>
  <c r="F41" i="6" s="1"/>
  <c r="F44" i="6" s="1"/>
  <c r="E41" i="6"/>
  <c r="E44" i="6" s="1"/>
  <c r="F3" i="6"/>
  <c r="G3" i="5"/>
  <c r="G3" i="11"/>
  <c r="G6" i="11"/>
  <c r="F8" i="11"/>
  <c r="F34" i="11" s="1"/>
  <c r="F39" i="11" s="1"/>
  <c r="F3" i="4"/>
  <c r="G3" i="3"/>
  <c r="F40" i="7"/>
  <c r="F45" i="5"/>
  <c r="F50" i="5" s="1"/>
  <c r="G16" i="5"/>
  <c r="G45" i="5" s="1"/>
  <c r="E40" i="7"/>
  <c r="E45" i="7" s="1"/>
  <c r="G7" i="15"/>
  <c r="E40" i="4"/>
  <c r="G53" i="3"/>
  <c r="G56" i="3" s="1"/>
  <c r="F53" i="3"/>
  <c r="E43" i="4" l="1"/>
  <c r="E45" i="4"/>
  <c r="F56" i="3"/>
  <c r="F58" i="3"/>
  <c r="F44" i="4"/>
  <c r="F43" i="4"/>
  <c r="G33" i="14"/>
  <c r="G36" i="14"/>
  <c r="G35" i="14"/>
  <c r="G29" i="13"/>
  <c r="G32" i="13"/>
  <c r="G31" i="13"/>
  <c r="E43" i="7"/>
  <c r="E44" i="7"/>
  <c r="E45" i="6"/>
  <c r="F44" i="7"/>
  <c r="F43" i="7"/>
  <c r="F45" i="6"/>
  <c r="G46" i="5"/>
  <c r="G49" i="5"/>
  <c r="G48" i="5"/>
  <c r="F49" i="5"/>
  <c r="F48" i="5"/>
  <c r="E39" i="12"/>
  <c r="E40" i="12" s="1"/>
  <c r="E41" i="12"/>
  <c r="F42" i="6"/>
  <c r="F43" i="6" s="1"/>
  <c r="F27" i="15"/>
  <c r="E42" i="6"/>
  <c r="E43" i="6" s="1"/>
  <c r="F36" i="14"/>
  <c r="F33" i="14"/>
  <c r="F34" i="14" s="1"/>
  <c r="F35" i="14"/>
  <c r="E42" i="12"/>
  <c r="F42" i="12"/>
  <c r="F39" i="12"/>
  <c r="F40" i="12" s="1"/>
  <c r="G27" i="15"/>
  <c r="F46" i="5"/>
  <c r="F41" i="7"/>
  <c r="F42" i="7" s="1"/>
  <c r="F37" i="11"/>
  <c r="F38" i="11"/>
  <c r="F35" i="11"/>
  <c r="F36" i="11" s="1"/>
  <c r="G8" i="11"/>
  <c r="G34" i="11" s="1"/>
  <c r="G37" i="11" s="1"/>
  <c r="E44" i="4"/>
  <c r="E41" i="4"/>
  <c r="E42" i="4" s="1"/>
  <c r="F41" i="4"/>
  <c r="F42" i="4" s="1"/>
  <c r="G57" i="3"/>
  <c r="F57" i="3"/>
  <c r="F54" i="3"/>
  <c r="F55" i="3" s="1"/>
  <c r="G54" i="3"/>
  <c r="G55" i="3" s="1"/>
  <c r="F29" i="13"/>
  <c r="F30" i="13" s="1"/>
  <c r="F32" i="13"/>
  <c r="E41" i="7"/>
  <c r="E42" i="7" s="1"/>
  <c r="F28" i="15" l="1"/>
  <c r="F29" i="15" s="1"/>
  <c r="F30" i="15"/>
  <c r="G28" i="15"/>
  <c r="G31" i="15"/>
  <c r="G30" i="15"/>
  <c r="F31" i="15"/>
  <c r="G47" i="5"/>
  <c r="F47" i="5"/>
  <c r="G35" i="11"/>
  <c r="G36" i="11" s="1"/>
  <c r="G3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Zwe_ Vil_</author>
    <author>ZWELI</author>
    <author>Dlamini, Sipho</author>
  </authors>
  <commentList>
    <comment ref="G8" authorId="0" guid="{5028B463-67F1-4C89-AB15-9E3B204F7947}" shapeId="0" xr:uid="{00000000-0006-0000-0100-000001000000}">
      <text>
        <r>
          <rPr>
            <b/>
            <sz val="9"/>
            <color indexed="81"/>
            <rFont val="Tahoma"/>
            <family val="2"/>
          </rPr>
          <t>Zwe_ Vil_:</t>
        </r>
        <r>
          <rPr>
            <sz val="9"/>
            <color indexed="81"/>
            <rFont val="Tahoma"/>
            <family val="2"/>
          </rPr>
          <t xml:space="preserve">
I think we need to discuss this one since we pay for half to full hourly rates but if it is possible to pay for something like 10minutes then we are good to go with just dividing by 2</t>
        </r>
      </text>
    </comment>
    <comment ref="G31" authorId="0" guid="{B6B80678-54DC-45DA-927B-32A6E2BA3B66}" shapeId="0" xr:uid="{00000000-0006-0000-0100-000002000000}">
      <text>
        <r>
          <rPr>
            <b/>
            <sz val="9"/>
            <color indexed="81"/>
            <rFont val="Tahoma"/>
            <family val="2"/>
          </rPr>
          <t>Zwe_ Vil_:</t>
        </r>
        <r>
          <rPr>
            <sz val="9"/>
            <color indexed="81"/>
            <rFont val="Tahoma"/>
            <family val="2"/>
          </rPr>
          <t xml:space="preserve">
Can't the 450g be sufficient for half a ha? If it can be, can we plug in the price for it</t>
        </r>
      </text>
    </comment>
    <comment ref="G37" authorId="0" guid="{343AE2E1-0BA8-4211-9DD3-01979FE4B139}" shapeId="0" xr:uid="{00000000-0006-0000-0100-000003000000}">
      <text>
        <r>
          <rPr>
            <b/>
            <sz val="9"/>
            <color indexed="81"/>
            <rFont val="Tahoma"/>
            <family val="2"/>
          </rPr>
          <t>Zwe_ Vil_:</t>
        </r>
        <r>
          <rPr>
            <sz val="9"/>
            <color indexed="81"/>
            <rFont val="Tahoma"/>
            <family val="2"/>
          </rPr>
          <t xml:space="preserve">
Do we have units sold in lesser quantities to the 5ltr?</t>
        </r>
      </text>
    </comment>
    <comment ref="E39" authorId="1" guid="{10A64067-789F-4F51-94C2-235E254D5F21}" shapeId="0" xr:uid="{00000000-0006-0000-0100-000004000000}">
      <text>
        <r>
          <rPr>
            <b/>
            <sz val="9"/>
            <color indexed="81"/>
            <rFont val="Tahoma"/>
            <family val="2"/>
          </rPr>
          <t>ZWELI:</t>
        </r>
        <r>
          <rPr>
            <sz val="9"/>
            <color indexed="81"/>
            <rFont val="Tahoma"/>
            <family val="2"/>
          </rPr>
          <t xml:space="preserve">
FC price otherwise E266.7</t>
        </r>
      </text>
    </comment>
    <comment ref="E52" authorId="2" guid="{F60C1FDD-520F-4B1D-9D54-44FDBC403A65}" shapeId="0" xr:uid="{00000000-0006-0000-0100-000005000000}">
      <text>
        <r>
          <rPr>
            <b/>
            <sz val="9"/>
            <color indexed="81"/>
            <rFont val="Tahoma"/>
            <family val="2"/>
          </rPr>
          <t>Dlamini, Sipho:</t>
        </r>
        <r>
          <rPr>
            <sz val="9"/>
            <color indexed="81"/>
            <rFont val="Tahoma"/>
            <family val="2"/>
          </rPr>
          <t xml:space="preserve">
the price is E300 for a 20km radius.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Zwe_ Vil_</author>
  </authors>
  <commentList>
    <comment ref="B1" authorId="0" guid="{E0447A44-1402-4862-AD01-28EAE962951A}" shapeId="0" xr:uid="{00000000-0006-0000-0C00-000001000000}">
      <text>
        <r>
          <rPr>
            <b/>
            <sz val="9"/>
            <color indexed="81"/>
            <rFont val="Tahoma"/>
            <family val="2"/>
          </rPr>
          <t>Zwe_ Vil_:</t>
        </r>
        <r>
          <rPr>
            <sz val="9"/>
            <color indexed="81"/>
            <rFont val="Tahoma"/>
            <family val="2"/>
          </rPr>
          <t xml:space="preserve">
Let us add some assumptions for lettuce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Zwe_ Vil_</author>
  </authors>
  <commentList>
    <comment ref="B1" authorId="0" guid="{1AEC32BA-8149-404C-B372-E1F527D7E6BA}" shapeId="0" xr:uid="{00000000-0006-0000-0E00-000001000000}">
      <text>
        <r>
          <rPr>
            <b/>
            <sz val="9"/>
            <color indexed="81"/>
            <rFont val="Tahoma"/>
            <family val="2"/>
          </rPr>
          <t>Zwe_ Vil_:</t>
        </r>
        <r>
          <rPr>
            <sz val="9"/>
            <color indexed="81"/>
            <rFont val="Tahoma"/>
            <family val="2"/>
          </rPr>
          <t xml:space="preserve">
May we include assumptions here, e.g. plant population or assumed spacing which gives us 30000 saleable cobs</t>
        </r>
      </text>
    </comment>
    <comment ref="B21" authorId="0" guid="{BD6DD46D-8A6D-4CC2-B92D-0DE4D7F79912}" shapeId="0" xr:uid="{00000000-0006-0000-0E00-000002000000}">
      <text>
        <r>
          <rPr>
            <b/>
            <sz val="9"/>
            <color indexed="81"/>
            <rFont val="Tahoma"/>
            <family val="2"/>
          </rPr>
          <t>Zwe_ Vil_:</t>
        </r>
        <r>
          <rPr>
            <sz val="9"/>
            <color indexed="81"/>
            <rFont val="Tahoma"/>
            <family val="2"/>
          </rPr>
          <t xml:space="preserve">
Why didn't we consider chemical weeding here?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Zwe_ Vil_</author>
    <author>ZWELI</author>
  </authors>
  <commentList>
    <comment ref="C3" authorId="0" guid="{6173B9FB-10A7-4E80-9A98-ECE795CECDC7}" shapeId="0" xr:uid="{00000000-0006-0000-0F00-000001000000}">
      <text>
        <r>
          <rPr>
            <b/>
            <sz val="9"/>
            <color indexed="81"/>
            <rFont val="Tahoma"/>
            <family val="2"/>
          </rPr>
          <t>Zwe_ Vil_:</t>
        </r>
        <r>
          <rPr>
            <sz val="9"/>
            <color indexed="81"/>
            <rFont val="Tahoma"/>
            <family val="2"/>
          </rPr>
          <t xml:space="preserve">
Can we say heads?
</t>
        </r>
      </text>
    </comment>
    <comment ref="E34" authorId="1" guid="{ECB2D38E-A899-4FB1-BF7A-C3E826F1ABD2}" shapeId="0" xr:uid="{00000000-0006-0000-0F00-000002000000}">
      <text>
        <r>
          <rPr>
            <b/>
            <sz val="9"/>
            <color indexed="81"/>
            <rFont val="Tahoma"/>
            <family val="2"/>
          </rPr>
          <t>ZWELI:</t>
        </r>
        <r>
          <rPr>
            <sz val="9"/>
            <color indexed="81"/>
            <rFont val="Tahoma"/>
            <family val="2"/>
          </rPr>
          <t xml:space="preserve">
FC price otherwise E266.7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Zwe_ Vil_</author>
  </authors>
  <commentList>
    <comment ref="F21" authorId="0" guid="{1FFE74BC-713B-4795-BF28-D250883E796F}" shapeId="0" xr:uid="{00000000-0006-0000-0200-000001000000}">
      <text>
        <r>
          <rPr>
            <b/>
            <sz val="9"/>
            <color indexed="81"/>
            <rFont val="Tahoma"/>
            <family val="2"/>
          </rPr>
          <t>Zwe_ Vil_:</t>
        </r>
        <r>
          <rPr>
            <sz val="9"/>
            <color indexed="81"/>
            <rFont val="Tahoma"/>
            <family val="2"/>
          </rPr>
          <t xml:space="preserve">
Should we say half or we use the price for a full 5ltr?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ZWELI</author>
  </authors>
  <commentList>
    <comment ref="E34" authorId="0" guid="{7CD971F1-F8EF-41E9-98A6-AA18AA0A4D21}" shapeId="0" xr:uid="{00000000-0006-0000-0300-000001000000}">
      <text>
        <r>
          <rPr>
            <b/>
            <sz val="9"/>
            <color indexed="81"/>
            <rFont val="Tahoma"/>
            <family val="2"/>
          </rPr>
          <t>ZWELI:</t>
        </r>
        <r>
          <rPr>
            <sz val="9"/>
            <color indexed="81"/>
            <rFont val="Tahoma"/>
            <family val="2"/>
          </rPr>
          <t xml:space="preserve">
FC price otherwise E266.7</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Nokwazi Swazi Mamba</author>
  </authors>
  <commentList>
    <comment ref="B21" authorId="0" guid="{CBFCF1D0-7D4E-4888-84C0-3BAAFF18BDC8}" shapeId="0" xr:uid="{00000000-0006-0000-0400-000001000000}">
      <text>
        <r>
          <rPr>
            <b/>
            <sz val="9"/>
            <color indexed="81"/>
            <rFont val="Tahoma"/>
            <family val="2"/>
          </rPr>
          <t>Nokwazi Swazi Mamba:</t>
        </r>
        <r>
          <rPr>
            <sz val="9"/>
            <color indexed="81"/>
            <rFont val="Tahoma"/>
            <family val="2"/>
          </rPr>
          <t xml:space="preserve">
How much electricity is needed per month?</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Zwe_ Vil_</author>
    <author>Dlamini, Sipho</author>
  </authors>
  <commentList>
    <comment ref="C3" authorId="0" guid="{74F69F28-7A64-4E66-9780-EF330D977E53}" shapeId="0" xr:uid="{00000000-0006-0000-0500-000001000000}">
      <text>
        <r>
          <rPr>
            <b/>
            <sz val="9"/>
            <color indexed="81"/>
            <rFont val="Tahoma"/>
            <family val="2"/>
          </rPr>
          <t>Zwe_ Vil_:</t>
        </r>
        <r>
          <rPr>
            <sz val="9"/>
            <color indexed="81"/>
            <rFont val="Tahoma"/>
            <family val="2"/>
          </rPr>
          <t xml:space="preserve">
Please indicate the assumed plant spacing in the Assumptions as this number may look very low for cabbages planted in a hecter</t>
        </r>
      </text>
    </comment>
    <comment ref="D22" authorId="0" guid="{4EB22AE9-AA76-4D89-B20D-3B178A27132A}" shapeId="0" xr:uid="{00000000-0006-0000-0500-000002000000}">
      <text>
        <r>
          <rPr>
            <b/>
            <sz val="9"/>
            <color indexed="81"/>
            <rFont val="Tahoma"/>
            <family val="2"/>
          </rPr>
          <t>Zwe_ Vil_:</t>
        </r>
        <r>
          <rPr>
            <sz val="9"/>
            <color indexed="81"/>
            <rFont val="Tahoma"/>
            <family val="2"/>
          </rPr>
          <t xml:space="preserve">
Check if we have lower units here which may warrant us to use half the price in half a ha</t>
        </r>
      </text>
    </comment>
    <comment ref="F25" authorId="1" guid="{2FCE28FE-0318-4F68-8077-633A5FE721F6}" shapeId="0" xr:uid="{00000000-0006-0000-0500-000003000000}">
      <text>
        <r>
          <rPr>
            <b/>
            <sz val="9"/>
            <color indexed="81"/>
            <rFont val="Tahoma"/>
            <family val="2"/>
          </rPr>
          <t>Dlamini, Sipho:</t>
        </r>
        <r>
          <rPr>
            <sz val="9"/>
            <color indexed="81"/>
            <rFont val="Tahoma"/>
            <family val="2"/>
          </rPr>
          <t xml:space="preserve">
500g is the minimum quantity available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Zwe_ Vil_</author>
  </authors>
  <commentList>
    <comment ref="A52" authorId="0" guid="{7E0C8689-D509-4C7B-BA5C-604A76D0446E}" shapeId="0" xr:uid="{00000000-0006-0000-0700-000001000000}">
      <text>
        <r>
          <rPr>
            <b/>
            <sz val="9"/>
            <color indexed="81"/>
            <rFont val="Tahoma"/>
            <family val="2"/>
          </rPr>
          <t>Zwe_ Vil_:</t>
        </r>
        <r>
          <rPr>
            <sz val="9"/>
            <color indexed="81"/>
            <rFont val="Tahoma"/>
            <family val="2"/>
          </rPr>
          <t xml:space="preserve">
 and how many kg is a crate assumed to be?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Zwe_ Vil_</author>
  </authors>
  <commentList>
    <comment ref="B18" authorId="0" guid="{DD514D8B-2718-40BF-A214-AA2E33F422BD}" shapeId="0" xr:uid="{00000000-0006-0000-0800-000001000000}">
      <text>
        <r>
          <rPr>
            <b/>
            <sz val="9"/>
            <color indexed="81"/>
            <rFont val="Tahoma"/>
            <family val="2"/>
          </rPr>
          <t>Zwe_ Vil_:</t>
        </r>
        <r>
          <rPr>
            <sz val="9"/>
            <color indexed="81"/>
            <rFont val="Tahoma"/>
            <family val="2"/>
          </rPr>
          <t xml:space="preserve">
Please confirm if we still have this chemicals in the Agrodealers, Farm Chem said they no longer supply it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ZWELI</author>
  </authors>
  <commentList>
    <comment ref="E31" authorId="0" guid="{4814B14F-8E9E-4940-8C53-87F12AC74AD5}" shapeId="0" xr:uid="{00000000-0006-0000-0900-000001000000}">
      <text>
        <r>
          <rPr>
            <b/>
            <sz val="9"/>
            <color indexed="81"/>
            <rFont val="Tahoma"/>
            <family val="2"/>
          </rPr>
          <t>ZWELI:</t>
        </r>
        <r>
          <rPr>
            <sz val="9"/>
            <color indexed="81"/>
            <rFont val="Tahoma"/>
            <family val="2"/>
          </rPr>
          <t xml:space="preserve">
FC price otherwise E266.7</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Zwe_ Vil_</author>
  </authors>
  <commentList>
    <comment ref="A1" authorId="0" guid="{4AC98A79-1CBE-4307-88AA-2E582B7535F5}" shapeId="0" xr:uid="{00000000-0006-0000-0B00-000001000000}">
      <text>
        <r>
          <rPr>
            <b/>
            <sz val="9"/>
            <color indexed="81"/>
            <rFont val="Tahoma"/>
            <family val="2"/>
          </rPr>
          <t>Zwe_ Vil_:</t>
        </r>
        <r>
          <rPr>
            <sz val="9"/>
            <color indexed="81"/>
            <rFont val="Tahoma"/>
            <family val="2"/>
          </rPr>
          <t xml:space="preserve">
We need to add some assumptions here
</t>
        </r>
      </text>
    </comment>
  </commentList>
</comments>
</file>

<file path=xl/sharedStrings.xml><?xml version="1.0" encoding="utf-8"?>
<sst xmlns="http://schemas.openxmlformats.org/spreadsheetml/2006/main" count="2030" uniqueCount="652">
  <si>
    <t>Units</t>
  </si>
  <si>
    <t>Units/ha</t>
  </si>
  <si>
    <t>Income</t>
  </si>
  <si>
    <t>tonnes</t>
  </si>
  <si>
    <t>Variable Cost</t>
  </si>
  <si>
    <t>Items</t>
  </si>
  <si>
    <t>Quantity</t>
  </si>
  <si>
    <t>Cost/Unit</t>
  </si>
  <si>
    <t>T.C/ Ha</t>
  </si>
  <si>
    <t>T. C/0.5 Ha</t>
  </si>
  <si>
    <t>Seedlings</t>
  </si>
  <si>
    <t>1 000</t>
  </si>
  <si>
    <t>Gap filling seedlings</t>
  </si>
  <si>
    <t>Ploughing</t>
  </si>
  <si>
    <t>Hours</t>
  </si>
  <si>
    <t>Discing</t>
  </si>
  <si>
    <t>Ridging</t>
  </si>
  <si>
    <t>Fertilizer - 2:3:2 (38)</t>
  </si>
  <si>
    <t>50kg</t>
  </si>
  <si>
    <t>Lime</t>
  </si>
  <si>
    <t>50 kg</t>
  </si>
  <si>
    <t>L.A.N</t>
  </si>
  <si>
    <t>Irrigation</t>
  </si>
  <si>
    <t>Irrigation maintenance</t>
  </si>
  <si>
    <t>Chemicals</t>
  </si>
  <si>
    <t>5L</t>
  </si>
  <si>
    <t>Bravo</t>
  </si>
  <si>
    <t>500 ml</t>
  </si>
  <si>
    <t>Ridomil</t>
  </si>
  <si>
    <t>1 kg</t>
  </si>
  <si>
    <t>Dithane M45 2KG</t>
  </si>
  <si>
    <t>2kg</t>
  </si>
  <si>
    <t xml:space="preserve">Copper Oxychloride </t>
  </si>
  <si>
    <t>Decis forte</t>
  </si>
  <si>
    <t>1L</t>
  </si>
  <si>
    <t>Ampligo</t>
  </si>
  <si>
    <t>Agromectin</t>
  </si>
  <si>
    <t>V12 multi</t>
  </si>
  <si>
    <t>Nufilm</t>
  </si>
  <si>
    <t>1 L</t>
  </si>
  <si>
    <t>Trellising poles</t>
  </si>
  <si>
    <t>each</t>
  </si>
  <si>
    <t>Trellising rope</t>
  </si>
  <si>
    <t>Labour</t>
  </si>
  <si>
    <t>Transplanting</t>
  </si>
  <si>
    <t>md/5 hrs</t>
  </si>
  <si>
    <t xml:space="preserve">Gap filling </t>
  </si>
  <si>
    <t>Weeding</t>
  </si>
  <si>
    <t>Side Dressing</t>
  </si>
  <si>
    <t>Trellising</t>
  </si>
  <si>
    <t>Pest and Disease Control</t>
  </si>
  <si>
    <t>Harvesting</t>
  </si>
  <si>
    <t>Transport (market)</t>
  </si>
  <si>
    <t>Total Variable Costs</t>
  </si>
  <si>
    <t>Gross Margin</t>
  </si>
  <si>
    <t xml:space="preserve">BEP </t>
  </si>
  <si>
    <t>E/tonne</t>
  </si>
  <si>
    <t xml:space="preserve"> BEY </t>
  </si>
  <si>
    <t>tonnes/ha</t>
  </si>
  <si>
    <t>Variable Costs</t>
  </si>
  <si>
    <t>Total Cost/Ha</t>
  </si>
  <si>
    <t>Total Cost/0.5 Ha</t>
  </si>
  <si>
    <t>Seed</t>
  </si>
  <si>
    <t>Hour</t>
  </si>
  <si>
    <t>500ml</t>
  </si>
  <si>
    <t>Copper Oxychloride</t>
  </si>
  <si>
    <t>Cypermetrin</t>
  </si>
  <si>
    <t>Land Preparation</t>
  </si>
  <si>
    <t>Planting</t>
  </si>
  <si>
    <t>Thinning</t>
  </si>
  <si>
    <t>Washing</t>
  </si>
  <si>
    <t>Packaging material</t>
  </si>
  <si>
    <t>Total Variable Cost</t>
  </si>
  <si>
    <t>BEP (Emalangeni/tonne)</t>
  </si>
  <si>
    <t xml:space="preserve"> BEY (tonnes/ha)</t>
  </si>
  <si>
    <t>tonne/ha</t>
  </si>
  <si>
    <t>Seeds</t>
  </si>
  <si>
    <t>1000 seeds</t>
  </si>
  <si>
    <t>Irrigation Maintanance</t>
  </si>
  <si>
    <t>GF 120</t>
  </si>
  <si>
    <t>Packaging</t>
  </si>
  <si>
    <t>bags</t>
  </si>
  <si>
    <t>BEY</t>
  </si>
  <si>
    <t>Agrometrin</t>
  </si>
  <si>
    <t>Gross margin</t>
  </si>
  <si>
    <t>BEP</t>
  </si>
  <si>
    <t>E/head</t>
  </si>
  <si>
    <t>heads/ha</t>
  </si>
  <si>
    <t>500g</t>
  </si>
  <si>
    <t>Dithane M45</t>
  </si>
  <si>
    <t>10kg plastic</t>
  </si>
  <si>
    <t>E/ton</t>
  </si>
  <si>
    <t>tons/ha</t>
  </si>
  <si>
    <t>100g</t>
  </si>
  <si>
    <t>1l</t>
  </si>
  <si>
    <t>Gap filling</t>
  </si>
  <si>
    <t>Fastac</t>
  </si>
  <si>
    <t>Malasol</t>
  </si>
  <si>
    <t>Copper oxychloride</t>
  </si>
  <si>
    <t>Cobs</t>
  </si>
  <si>
    <t>Irrigation Maintenance</t>
  </si>
  <si>
    <t>Cruiser</t>
  </si>
  <si>
    <t>60ml</t>
  </si>
  <si>
    <t>V12 Multi</t>
  </si>
  <si>
    <t>hours</t>
  </si>
  <si>
    <t xml:space="preserve">Discing </t>
  </si>
  <si>
    <t>100ml</t>
  </si>
  <si>
    <t>10 kg bags</t>
  </si>
  <si>
    <t>Transport(market)</t>
  </si>
  <si>
    <t>Amount/Unit</t>
  </si>
  <si>
    <t>Amount/ha</t>
  </si>
  <si>
    <t>Amount/0.5ha</t>
  </si>
  <si>
    <t>1kg</t>
  </si>
  <si>
    <t>Beetroot</t>
  </si>
  <si>
    <t>Butternut</t>
  </si>
  <si>
    <t>Carrots</t>
  </si>
  <si>
    <t>Cabbage</t>
  </si>
  <si>
    <t>Cayenne pepper</t>
  </si>
  <si>
    <t>Garlic</t>
  </si>
  <si>
    <t>Green Mealies</t>
  </si>
  <si>
    <t>Green pepper</t>
  </si>
  <si>
    <t>Lettuce</t>
  </si>
  <si>
    <t>Onion</t>
  </si>
  <si>
    <t>Potatoes</t>
  </si>
  <si>
    <t>Spinach</t>
  </si>
  <si>
    <t xml:space="preserve">Item </t>
  </si>
  <si>
    <t>Price</t>
  </si>
  <si>
    <t>GF 120   1ltr</t>
  </si>
  <si>
    <t>Instinct</t>
  </si>
  <si>
    <t>Agromectin  1ltr</t>
  </si>
  <si>
    <t>Decis forte  1ltr</t>
  </si>
  <si>
    <t>Malathion   108g</t>
  </si>
  <si>
    <t>Nu-Flim  1ltr</t>
  </si>
  <si>
    <t>Cruiser  1lt</t>
  </si>
  <si>
    <t>Fastac  1ltr</t>
  </si>
  <si>
    <t>Stalk borer granules 1kg</t>
  </si>
  <si>
    <t>Superphosphate  50kg</t>
  </si>
  <si>
    <t>Chlorpyrifos  1ltr</t>
  </si>
  <si>
    <t>Butternut seedlings</t>
  </si>
  <si>
    <t xml:space="preserve">ITEM DESCRIPTION </t>
  </si>
  <si>
    <t xml:space="preserve"> kg/L/g/seed count </t>
  </si>
  <si>
    <t>PRICE</t>
  </si>
  <si>
    <t>Tel:25186040/1</t>
  </si>
  <si>
    <t>BABY VEG</t>
  </si>
  <si>
    <t>Brasicals</t>
  </si>
  <si>
    <t>Red Cabbage Pearl</t>
  </si>
  <si>
    <t>1M</t>
  </si>
  <si>
    <t>1m</t>
  </si>
  <si>
    <t>Savoy cabbage capriccio</t>
  </si>
  <si>
    <t>2500 seeds</t>
  </si>
  <si>
    <t>Cauliflower Telegy</t>
  </si>
  <si>
    <t>5M</t>
  </si>
  <si>
    <t>Broccoli Gem</t>
  </si>
  <si>
    <t>Cucurbits</t>
  </si>
  <si>
    <t>Baby Marrow Amanda</t>
  </si>
  <si>
    <t>Yellow Patty Pan(Sunburst)</t>
  </si>
  <si>
    <t>Green Patty Pan(Starship)</t>
  </si>
  <si>
    <t xml:space="preserve">Baby marrow Terminator </t>
  </si>
  <si>
    <t>Baby Gem (EightBall)</t>
  </si>
  <si>
    <t>3000 seeds</t>
  </si>
  <si>
    <t>Baby Marrow (Star 8021)</t>
  </si>
  <si>
    <t>Baby Marrow (Star 8023)</t>
  </si>
  <si>
    <t>Pinwheel (YPP)</t>
  </si>
  <si>
    <t>Hygreen Babby marrow</t>
  </si>
  <si>
    <t>5m</t>
  </si>
  <si>
    <t>Summer sun (YPP)</t>
  </si>
  <si>
    <t>Summer sun(YPP)</t>
  </si>
  <si>
    <t>Legumes</t>
  </si>
  <si>
    <t>Mangetout Oregao Peas</t>
  </si>
  <si>
    <t>Sugar Snap Cascadia Peas</t>
  </si>
  <si>
    <t>Peas Cascadia</t>
  </si>
  <si>
    <t>25kg</t>
  </si>
  <si>
    <t>Sugar Snow Peas</t>
  </si>
  <si>
    <t>Oregon Sugar Pod Peas</t>
  </si>
  <si>
    <t>5kg</t>
  </si>
  <si>
    <t> Green Bean Volta</t>
  </si>
  <si>
    <t> 1kg</t>
  </si>
  <si>
    <t>Green Bean Volta</t>
  </si>
  <si>
    <t>100000 seeds</t>
  </si>
  <si>
    <t>Green Bean Escalade</t>
  </si>
  <si>
    <t>100m</t>
  </si>
  <si>
    <t>Green Bean Remember</t>
  </si>
  <si>
    <t>Other</t>
  </si>
  <si>
    <t>Fernel Florence</t>
  </si>
  <si>
    <t>Leeks Carentan</t>
  </si>
  <si>
    <t>Aspuragus</t>
  </si>
  <si>
    <t>Egg Plant kaberi</t>
  </si>
  <si>
    <t>10m</t>
  </si>
  <si>
    <t xml:space="preserve">Maize Seed SC701 </t>
  </si>
  <si>
    <t>10kg</t>
  </si>
  <si>
    <t>Pan 53</t>
  </si>
  <si>
    <t>SC403</t>
  </si>
  <si>
    <t>SC413</t>
  </si>
  <si>
    <t>SC411</t>
  </si>
  <si>
    <t>SC621</t>
  </si>
  <si>
    <t>Conventional</t>
  </si>
  <si>
    <t>Beetroot Lorrette</t>
  </si>
  <si>
    <t>Beetroot Rudolph</t>
  </si>
  <si>
    <t>10M</t>
  </si>
  <si>
    <t>Beetroot Rudoplh</t>
  </si>
  <si>
    <t>50M</t>
  </si>
  <si>
    <t>Beetroot Red Atlas</t>
  </si>
  <si>
    <t>50000 seeds</t>
  </si>
  <si>
    <t>Beetroot Star 1105</t>
  </si>
  <si>
    <t>Pilgrim</t>
  </si>
  <si>
    <t>Butternut Waltham</t>
  </si>
  <si>
    <t>Butternut Atlas</t>
  </si>
  <si>
    <t>Butternut Shiba</t>
  </si>
  <si>
    <t>Butternut Frisco</t>
  </si>
  <si>
    <t>5000 seeds</t>
  </si>
  <si>
    <t xml:space="preserve">Cabbage Conquistador </t>
  </si>
  <si>
    <t>Cabbage Conquistador</t>
  </si>
  <si>
    <t>100M</t>
  </si>
  <si>
    <t>Cabbage Optima</t>
  </si>
  <si>
    <t xml:space="preserve">10000 seeds </t>
  </si>
  <si>
    <t>Carrot Nantes</t>
  </si>
  <si>
    <t>50m</t>
  </si>
  <si>
    <t>Lettuce Eish seeds</t>
  </si>
  <si>
    <t>Lettuce Taina seeds</t>
  </si>
  <si>
    <t>Lettuce Red Lettuce Tuska</t>
  </si>
  <si>
    <t>Lettuce Freely Lollo bionda</t>
  </si>
  <si>
    <t>Onion Charlize</t>
  </si>
  <si>
    <t>20m</t>
  </si>
  <si>
    <t>Onion Texas Grano</t>
  </si>
  <si>
    <t>Onion Taxes Grano</t>
  </si>
  <si>
    <t>Onion Explorer</t>
  </si>
  <si>
    <t>Red Lady</t>
  </si>
  <si>
    <t>80g</t>
  </si>
  <si>
    <t>20g</t>
  </si>
  <si>
    <t>Habenero Red Chillies</t>
  </si>
  <si>
    <t>Habenero Green Chillies</t>
  </si>
  <si>
    <t>HabeneroYellow Chillies</t>
  </si>
  <si>
    <t xml:space="preserve"> Habenero Orange Chillies</t>
  </si>
  <si>
    <t>Jelapino Chillies</t>
  </si>
  <si>
    <t>Long Slim Cayenne Chillies</t>
  </si>
  <si>
    <t xml:space="preserve">Pepper Yellow Acanary </t>
  </si>
  <si>
    <t>Pepper Ascent</t>
  </si>
  <si>
    <t>Green Pepper Jupiter</t>
  </si>
  <si>
    <t>Green Pepper Capricon seeds</t>
  </si>
  <si>
    <t>Pepper Carlifonia Wonder</t>
  </si>
  <si>
    <t>Papaya seeds Paw Paw</t>
  </si>
  <si>
    <t>Potato seed Mondial/ Fianna</t>
  </si>
  <si>
    <t>Spinach Ford Giant</t>
  </si>
  <si>
    <t>Tomato HTX 14</t>
  </si>
  <si>
    <t>Tomato Star 9009</t>
  </si>
  <si>
    <t>5k</t>
  </si>
  <si>
    <t>Tomato Star 9006</t>
  </si>
  <si>
    <t>1k</t>
  </si>
  <si>
    <t>Tomato Degas</t>
  </si>
  <si>
    <t>tomato Chibli</t>
  </si>
  <si>
    <t>2.5m</t>
  </si>
  <si>
    <t>Tomato Disco</t>
  </si>
  <si>
    <t>Twine Roll</t>
  </si>
  <si>
    <t>5000m</t>
  </si>
  <si>
    <t>Back Yard Garden Seeds</t>
  </si>
  <si>
    <t>Lettuce Great Lakes</t>
  </si>
  <si>
    <t>Foils</t>
  </si>
  <si>
    <t>Cabbage Green Crown</t>
  </si>
  <si>
    <t>Cabbage Conquistado</t>
  </si>
  <si>
    <t>Spinach Fordhookgiant</t>
  </si>
  <si>
    <t>Tomato Zeal F1 Hybrid</t>
  </si>
  <si>
    <t>Carrots Cape Market</t>
  </si>
  <si>
    <t>Beet Detroit Dark Red</t>
  </si>
  <si>
    <t>Spring Onion White Welsh</t>
  </si>
  <si>
    <t>Squash Cucumber</t>
  </si>
  <si>
    <t>Squash Waltham</t>
  </si>
  <si>
    <t>Squash Barbara</t>
  </si>
  <si>
    <t>Beet Crimson Globe</t>
  </si>
  <si>
    <t>Longslim Cayenne</t>
  </si>
  <si>
    <t>Beans Contender</t>
  </si>
  <si>
    <t>Cape Spitz</t>
  </si>
  <si>
    <t>Okra Clemson</t>
  </si>
  <si>
    <t>Pumkin Flat</t>
  </si>
  <si>
    <t xml:space="preserve">Mustard Florida </t>
  </si>
  <si>
    <t>Cauliflower Juneau</t>
  </si>
  <si>
    <t>Fertilizers</t>
  </si>
  <si>
    <t>2:3:2 (22) fertilizer</t>
  </si>
  <si>
    <t>2 3 2 (38) fertilizer</t>
  </si>
  <si>
    <t>2:3:4 (38) fertilizer</t>
  </si>
  <si>
    <t>2:3:2 (37) fertilizer</t>
  </si>
  <si>
    <t xml:space="preserve">LAN (28) </t>
  </si>
  <si>
    <t>Urea</t>
  </si>
  <si>
    <t xml:space="preserve">KCL </t>
  </si>
  <si>
    <t>50Kg</t>
  </si>
  <si>
    <t xml:space="preserve">MAP </t>
  </si>
  <si>
    <t>Lime Dolomatic</t>
  </si>
  <si>
    <t>Hygromix</t>
  </si>
  <si>
    <t>Hygrofert</t>
  </si>
  <si>
    <t>V12 Micro</t>
  </si>
  <si>
    <t>200ml</t>
  </si>
  <si>
    <t>Rhizo Vital</t>
  </si>
  <si>
    <t>50ml</t>
  </si>
  <si>
    <t xml:space="preserve">V12 Inititiate </t>
  </si>
  <si>
    <t>400ml</t>
  </si>
  <si>
    <t>Ecco Bb</t>
  </si>
  <si>
    <t>300g</t>
  </si>
  <si>
    <t>Ecco T</t>
  </si>
  <si>
    <t>250g</t>
  </si>
  <si>
    <t>Madex</t>
  </si>
  <si>
    <t>Bolldex</t>
  </si>
  <si>
    <t>Agrisil K50</t>
  </si>
  <si>
    <t>Amylo</t>
  </si>
  <si>
    <t>Growing Medium</t>
  </si>
  <si>
    <t>Vitazyme</t>
  </si>
  <si>
    <t xml:space="preserve">Maize Plus </t>
  </si>
  <si>
    <t>5l</t>
  </si>
  <si>
    <t>Vemeculite</t>
  </si>
  <si>
    <t>8kg</t>
  </si>
  <si>
    <t>Seedling Mix</t>
  </si>
  <si>
    <t>solu-cal</t>
  </si>
  <si>
    <t xml:space="preserve">Spore Kill </t>
  </si>
  <si>
    <t>250ml</t>
  </si>
  <si>
    <t>10l</t>
  </si>
  <si>
    <t>20L</t>
  </si>
  <si>
    <t xml:space="preserve">Copper Count n </t>
  </si>
  <si>
    <t>Cutworm bait</t>
  </si>
  <si>
    <t>100ML</t>
  </si>
  <si>
    <t>Dithane M45 (sanconzeb)</t>
  </si>
  <si>
    <t>Hamba Aphicide</t>
  </si>
  <si>
    <t xml:space="preserve">Hamba Mecapthothion </t>
  </si>
  <si>
    <t>Crop Bio Life</t>
  </si>
  <si>
    <t>Celest</t>
  </si>
  <si>
    <t>Makhromectin</t>
  </si>
  <si>
    <t>Thiovit 80wg</t>
  </si>
  <si>
    <t>20l</t>
  </si>
  <si>
    <t xml:space="preserve">Cypermetrine </t>
  </si>
  <si>
    <t>Clearout</t>
  </si>
  <si>
    <t xml:space="preserve">Cruser </t>
  </si>
  <si>
    <t>Bion</t>
  </si>
  <si>
    <t>200g</t>
  </si>
  <si>
    <t>Pro plant</t>
  </si>
  <si>
    <t>Tilt 250 EC</t>
  </si>
  <si>
    <t>Organic chemicals</t>
  </si>
  <si>
    <t>Steriscope</t>
  </si>
  <si>
    <t>Veggie Mix gro</t>
  </si>
  <si>
    <t>Veggie Mix Fruit</t>
  </si>
  <si>
    <t>In cap</t>
  </si>
  <si>
    <t>One time</t>
  </si>
  <si>
    <t>Cal lime flo</t>
  </si>
  <si>
    <t>Mag Lime Flo</t>
  </si>
  <si>
    <t xml:space="preserve">Calmabon </t>
  </si>
  <si>
    <t>Orange bags Red</t>
  </si>
  <si>
    <t>2.5kg</t>
  </si>
  <si>
    <t>3kg</t>
  </si>
  <si>
    <t>7kg</t>
  </si>
  <si>
    <t>Butternut Baggs</t>
  </si>
  <si>
    <t>Sweet Potato bags Loom Purple</t>
  </si>
  <si>
    <t>20kg</t>
  </si>
  <si>
    <t>cabbage bags (Loom Green)</t>
  </si>
  <si>
    <t xml:space="preserve">Onion bags </t>
  </si>
  <si>
    <t>Potato bags brown</t>
  </si>
  <si>
    <t>Tomato plastics</t>
  </si>
  <si>
    <t>1kg\250</t>
  </si>
  <si>
    <t>Pepper printed</t>
  </si>
  <si>
    <t>Beetroot bag</t>
  </si>
  <si>
    <t>Beetroot bags</t>
  </si>
  <si>
    <t>Carrot Bags</t>
  </si>
  <si>
    <t>1kg/250</t>
  </si>
  <si>
    <t>Mono white</t>
  </si>
  <si>
    <t>Mono bag white</t>
  </si>
  <si>
    <t>Mono bag beige</t>
  </si>
  <si>
    <t>Mono bag orange</t>
  </si>
  <si>
    <t>Mono Red</t>
  </si>
  <si>
    <t>Mono purple</t>
  </si>
  <si>
    <t xml:space="preserve">Yellow bags </t>
  </si>
  <si>
    <t>Netlone 150m roll</t>
  </si>
  <si>
    <t>Lug Box crates</t>
  </si>
  <si>
    <t> Earthway planter</t>
  </si>
  <si>
    <t>M200</t>
  </si>
  <si>
    <t>Seedtrays</t>
  </si>
  <si>
    <t>PH Metre</t>
  </si>
  <si>
    <t>PH 0616</t>
  </si>
  <si>
    <t>PH0615</t>
  </si>
  <si>
    <t>Roller Deepler</t>
  </si>
  <si>
    <t>Knapsack sprayer</t>
  </si>
  <si>
    <t>16L</t>
  </si>
  <si>
    <t>Pallet Wrap</t>
  </si>
  <si>
    <t>2000M</t>
  </si>
  <si>
    <t>Beetroot Seedlings</t>
  </si>
  <si>
    <t>1000 seedlings</t>
  </si>
  <si>
    <t>Cabbage Seedlings</t>
  </si>
  <si>
    <t>Savoy Seedlings</t>
  </si>
  <si>
    <t>Rosemary seedlings</t>
  </si>
  <si>
    <t>1000 seedlins</t>
  </si>
  <si>
    <t>Fennel seedlngs</t>
  </si>
  <si>
    <t>Parsely Seedlings</t>
  </si>
  <si>
    <t>Red Lettuce</t>
  </si>
  <si>
    <t>Lettuce Seedlings</t>
  </si>
  <si>
    <t>Onion Seedlings</t>
  </si>
  <si>
    <t>Yellow pepper seedlings</t>
  </si>
  <si>
    <t>Red Pepper seedlings</t>
  </si>
  <si>
    <t>Green Pepper Seedlings Nero</t>
  </si>
  <si>
    <t xml:space="preserve">Green pepper Jupiter </t>
  </si>
  <si>
    <t>Green pepper Seedlings</t>
  </si>
  <si>
    <t>Spinach Seedlings</t>
  </si>
  <si>
    <t>Tomatoes Zeal</t>
  </si>
  <si>
    <t>Tomatoes Disco</t>
  </si>
  <si>
    <t>Tomato Chibli</t>
  </si>
  <si>
    <t>Tomato star 9006</t>
  </si>
  <si>
    <t>1000 Seedlings</t>
  </si>
  <si>
    <t>Tomato star 9009</t>
  </si>
  <si>
    <t>Egg Plant Kaberi seedlings</t>
  </si>
  <si>
    <t xml:space="preserve">Seedlings in 100ds </t>
  </si>
  <si>
    <t>100 seedlings</t>
  </si>
  <si>
    <t>Nursery Charges/Tray</t>
  </si>
  <si>
    <t>Sweetpotato Vines</t>
  </si>
  <si>
    <t>Fruit Trees</t>
  </si>
  <si>
    <t>Nectarines</t>
  </si>
  <si>
    <t>Different Varieties</t>
  </si>
  <si>
    <t>Pears</t>
  </si>
  <si>
    <t>Peaches</t>
  </si>
  <si>
    <t>Plums</t>
  </si>
  <si>
    <t>Litches</t>
  </si>
  <si>
    <t>HLH Mauritius</t>
  </si>
  <si>
    <t>Avocadoes</t>
  </si>
  <si>
    <t>Fenete</t>
  </si>
  <si>
    <t>Mangoes</t>
  </si>
  <si>
    <t xml:space="preserve">Tommy </t>
  </si>
  <si>
    <t>Heidie</t>
  </si>
  <si>
    <t>Kensigton</t>
  </si>
  <si>
    <t>Sabre</t>
  </si>
  <si>
    <t>Banana</t>
  </si>
  <si>
    <t>Sweet William</t>
  </si>
  <si>
    <t>Oranges</t>
  </si>
  <si>
    <t>Naartjies</t>
  </si>
  <si>
    <t>Lemon</t>
  </si>
  <si>
    <t>Eureka</t>
  </si>
  <si>
    <t>Papaya</t>
  </si>
  <si>
    <t>Pecan nuts</t>
  </si>
  <si>
    <t>Macademia</t>
  </si>
  <si>
    <t>COMMON FARM OPERATIONS</t>
  </si>
  <si>
    <t xml:space="preserve">Irrigation </t>
  </si>
  <si>
    <t>Dolomitic Lime 50kg</t>
  </si>
  <si>
    <t>buying price</t>
  </si>
  <si>
    <t>Green Cabbage Admiral</t>
  </si>
  <si>
    <t>cauliflower Star 4418</t>
  </si>
  <si>
    <t>Brocolli star 2204</t>
  </si>
  <si>
    <t xml:space="preserve">Sweet Corn </t>
  </si>
  <si>
    <t>Green Beans Star2005 Dwarf</t>
  </si>
  <si>
    <t>Armor Leeks</t>
  </si>
  <si>
    <t>Beetroot Red Ace</t>
  </si>
  <si>
    <t>50000 seed</t>
  </si>
  <si>
    <t xml:space="preserve">Butternut Frisco </t>
  </si>
  <si>
    <t>Lettuce M961</t>
  </si>
  <si>
    <t>4m</t>
  </si>
  <si>
    <t>Lettuce Matelo</t>
  </si>
  <si>
    <t>Lettuce Anselo</t>
  </si>
  <si>
    <t xml:space="preserve">Lettuce Anselo </t>
  </si>
  <si>
    <t>Pepper Star 6604</t>
  </si>
  <si>
    <t xml:space="preserve">Green Pepper Jupiter </t>
  </si>
  <si>
    <t>Green Pepper FLOYD</t>
  </si>
  <si>
    <t xml:space="preserve">spinach Mustard </t>
  </si>
  <si>
    <t>50KG</t>
  </si>
  <si>
    <t xml:space="preserve">Methomex </t>
  </si>
  <si>
    <t>Methomyl</t>
  </si>
  <si>
    <t>BLADEX</t>
  </si>
  <si>
    <t>Fenthion Avi</t>
  </si>
  <si>
    <t>450g</t>
  </si>
  <si>
    <t xml:space="preserve">Paraquat-GAP </t>
  </si>
  <si>
    <t>P/T</t>
  </si>
  <si>
    <t>Seedlings below 100 units</t>
  </si>
  <si>
    <t>keitt</t>
  </si>
  <si>
    <t>Pomogranates</t>
  </si>
  <si>
    <t>Actara</t>
  </si>
  <si>
    <t>Master 900sp 1kg</t>
  </si>
  <si>
    <t>Prophenofos 5ltr</t>
  </si>
  <si>
    <t>Chlorpyrifos 1ltr</t>
  </si>
  <si>
    <t>Fastac 1ltr</t>
  </si>
  <si>
    <t>Nu-flim 1ltr</t>
  </si>
  <si>
    <t>Dimethoate 20ltr</t>
  </si>
  <si>
    <t>Lybacide 10ml</t>
  </si>
  <si>
    <t>Trellising pole</t>
  </si>
  <si>
    <t>Averages Yield</t>
  </si>
  <si>
    <t>Greenbeans</t>
  </si>
  <si>
    <t>HH North</t>
  </si>
  <si>
    <t>HH South</t>
  </si>
  <si>
    <t>M East</t>
  </si>
  <si>
    <t>M West</t>
  </si>
  <si>
    <t>Packout</t>
  </si>
  <si>
    <t xml:space="preserve">Net yield </t>
  </si>
  <si>
    <t>Tomato</t>
  </si>
  <si>
    <t>Carrot</t>
  </si>
  <si>
    <t>Green mealies</t>
  </si>
  <si>
    <t xml:space="preserve">Onion </t>
  </si>
  <si>
    <t xml:space="preserve">Potato </t>
  </si>
  <si>
    <t>Lubombo</t>
  </si>
  <si>
    <t>S East</t>
  </si>
  <si>
    <t>S West</t>
  </si>
  <si>
    <t>Warlock</t>
  </si>
  <si>
    <t>Steward</t>
  </si>
  <si>
    <t>Assumptions</t>
  </si>
  <si>
    <t>Lime (costing E90) should be applied in accodance with soil test results once in 3 - 5 years</t>
  </si>
  <si>
    <t>Gross Profit</t>
  </si>
  <si>
    <t>Sporekill</t>
  </si>
  <si>
    <t>Fertilizer - 2:3:4 (38)</t>
  </si>
  <si>
    <t>Packing/Handling</t>
  </si>
  <si>
    <t>Washing &amp; Packing</t>
  </si>
  <si>
    <t xml:space="preserve">Packing </t>
  </si>
  <si>
    <t>Heads</t>
  </si>
  <si>
    <t>Gross Margins</t>
  </si>
  <si>
    <t>Cungfu</t>
  </si>
  <si>
    <t>Amister (Top)</t>
  </si>
  <si>
    <t>Cayenne papper</t>
  </si>
  <si>
    <t>Seeds/Cloves</t>
  </si>
  <si>
    <t>Packaging (Plastics)</t>
  </si>
  <si>
    <t>100 per pack</t>
  </si>
  <si>
    <t>100 per packet</t>
  </si>
  <si>
    <t>Bunches</t>
  </si>
  <si>
    <t>E/Bunch</t>
  </si>
  <si>
    <t>Bunches/ha</t>
  </si>
  <si>
    <t>Greenpepper</t>
  </si>
  <si>
    <t>Potato seeds</t>
  </si>
  <si>
    <t>Paraquat</t>
  </si>
  <si>
    <t xml:space="preserve">Hipping </t>
  </si>
  <si>
    <t>Pest &amp; Disease Control</t>
  </si>
  <si>
    <t xml:space="preserve">Seedlings </t>
  </si>
  <si>
    <t>Pesticides</t>
  </si>
  <si>
    <t>Fungicides</t>
  </si>
  <si>
    <t>Liquid Fertilizer (booster)</t>
  </si>
  <si>
    <t>Sticker</t>
  </si>
  <si>
    <t>Transport (inputs)</t>
  </si>
  <si>
    <t>Trips</t>
  </si>
  <si>
    <t>Price per crate</t>
  </si>
  <si>
    <t>Transport (Inputs)</t>
  </si>
  <si>
    <t>Assumption</t>
  </si>
  <si>
    <t>Amount/ Ha</t>
  </si>
  <si>
    <t>Amount/0.5 Ha</t>
  </si>
  <si>
    <t>Herbicide</t>
  </si>
  <si>
    <t>Price of E11/kg</t>
  </si>
  <si>
    <t>Booster</t>
  </si>
  <si>
    <t>Transport  (Trips)</t>
  </si>
  <si>
    <t>Packaging Material</t>
  </si>
  <si>
    <t>Labour and Transport</t>
  </si>
  <si>
    <t>10 kg bag</t>
  </si>
  <si>
    <t>Labour, Transport and Packaging Material</t>
  </si>
  <si>
    <t>Labour Packaging Material and Transport</t>
  </si>
  <si>
    <t xml:space="preserve">Pesticides </t>
  </si>
  <si>
    <t>Booster and Sticker</t>
  </si>
  <si>
    <t>Labour, Packaging Material and Transport</t>
  </si>
  <si>
    <t>Price per crate was set at E90.00</t>
  </si>
  <si>
    <t>Labour and transport</t>
  </si>
  <si>
    <t>Liquid Fertilizer (Booster) and Sticker</t>
  </si>
  <si>
    <t>Labour, packaging material and transport</t>
  </si>
  <si>
    <t>Lime may not be necessary when growing potatoes but it should be included in a crop rotation</t>
  </si>
  <si>
    <t>Booster and sticker</t>
  </si>
  <si>
    <t>Labour, packaging material and Transport</t>
  </si>
  <si>
    <t>Transport (Market)</t>
  </si>
  <si>
    <t>Cypermethrin 1ltr (Standard)</t>
  </si>
  <si>
    <t>Cypermethrin 1ltr (Effekto)</t>
  </si>
  <si>
    <t>Steward 1ltr</t>
  </si>
  <si>
    <t>Labour (m/d)</t>
  </si>
  <si>
    <t>Price per crate (20kg) was set at the minimum of E100 which makes a ton to cost E5000.00</t>
  </si>
  <si>
    <t>TOMATOES</t>
  </si>
  <si>
    <t>Avi guard</t>
  </si>
  <si>
    <t>1ltr</t>
  </si>
  <si>
    <t>erbicide</t>
  </si>
  <si>
    <t>5:1:5 (45) fertilizer</t>
  </si>
  <si>
    <t>Multifeed P Classic (43)</t>
  </si>
  <si>
    <t>Multifeed Flowergrow (46)</t>
  </si>
  <si>
    <t>4L</t>
  </si>
  <si>
    <t>Orosorb (wetter)</t>
  </si>
  <si>
    <t>Nufilm (wetter)</t>
  </si>
  <si>
    <t xml:space="preserve">Fruit Care </t>
  </si>
  <si>
    <t>STYRO SEEL (wetter)</t>
  </si>
  <si>
    <t>Amista Opt</t>
  </si>
  <si>
    <t>Amista Top</t>
  </si>
  <si>
    <t>Garden Ripcod</t>
  </si>
  <si>
    <t>Coragen</t>
  </si>
  <si>
    <t>Tuta trap</t>
  </si>
  <si>
    <t>unit</t>
  </si>
  <si>
    <t>Calmabon</t>
  </si>
  <si>
    <t>Dipel</t>
  </si>
  <si>
    <t xml:space="preserve">Oxadate (nematicide) </t>
  </si>
  <si>
    <t>Galigan 500 SC (onion and cabbage)</t>
  </si>
  <si>
    <t>Linagan (carrots and potatoes)</t>
  </si>
  <si>
    <t>Basagran (legumes, potatoes, peppers)</t>
  </si>
  <si>
    <t>Benetron (legumes)</t>
  </si>
  <si>
    <t>Goltix (beetroot)</t>
  </si>
  <si>
    <t>Hornet (legumes)</t>
  </si>
  <si>
    <t>Fruitfly trap</t>
  </si>
  <si>
    <t>Odion</t>
  </si>
  <si>
    <t> Baby Corn PAC 271</t>
  </si>
  <si>
    <t>SC637</t>
  </si>
  <si>
    <t>SC719</t>
  </si>
  <si>
    <t>SC727</t>
  </si>
  <si>
    <t>Lake 601</t>
  </si>
  <si>
    <t>Superphosphate</t>
  </si>
  <si>
    <t>Butternut Pluto</t>
  </si>
  <si>
    <t xml:space="preserve">Carrots </t>
  </si>
  <si>
    <t>Metolachlor (Legumes)</t>
  </si>
  <si>
    <t>Alachlor (legumes)</t>
  </si>
  <si>
    <t>Green Pepper Delisha</t>
  </si>
  <si>
    <t>Cassava cuttings</t>
  </si>
  <si>
    <t>Bags</t>
  </si>
  <si>
    <t>Sugar Beans (Pan 148)</t>
  </si>
  <si>
    <t>Jugo Beans</t>
  </si>
  <si>
    <t>Cowpeas</t>
  </si>
  <si>
    <t>Ground nuts</t>
  </si>
  <si>
    <t>Sunflower</t>
  </si>
  <si>
    <t>Cotton</t>
  </si>
  <si>
    <t>Taro</t>
  </si>
  <si>
    <t>Soy Beans</t>
  </si>
  <si>
    <t>Sorghum</t>
  </si>
  <si>
    <t>Green Beans Star 2054</t>
  </si>
  <si>
    <t>Green cabbage Seedlings (Baby)</t>
  </si>
  <si>
    <t>Red cabbage Seedlings (Baby)</t>
  </si>
  <si>
    <t>Cauliflower Seedlings</t>
  </si>
  <si>
    <t>Broccoli</t>
  </si>
  <si>
    <t>There are no minimum quantities provided by agrodealers for some inputs, hence the farmers should purchase the available minimum quantities</t>
  </si>
  <si>
    <t>Galigan 50c</t>
  </si>
  <si>
    <t>Dithane</t>
  </si>
  <si>
    <t>Fertilizer - 2:3:2 (37)</t>
  </si>
  <si>
    <t>Tuta Traps</t>
  </si>
  <si>
    <t>Kit</t>
  </si>
  <si>
    <t xml:space="preserve">Dipel </t>
  </si>
  <si>
    <t>Amister top</t>
  </si>
  <si>
    <t>Benomyl</t>
  </si>
  <si>
    <t>Roll</t>
  </si>
  <si>
    <t>Allice</t>
  </si>
  <si>
    <t xml:space="preserve">Agromectin </t>
  </si>
  <si>
    <t>V12 micro</t>
  </si>
  <si>
    <t>Herbicides</t>
  </si>
  <si>
    <t>Linagan</t>
  </si>
  <si>
    <t>Watermelon</t>
  </si>
  <si>
    <t>Fruit</t>
  </si>
  <si>
    <t>10% of seedlings shall fail to take off thus replacement of same shall be done</t>
  </si>
  <si>
    <t>Unsalable cabbages shall be 20% (5000) of total planted of the total planted</t>
  </si>
  <si>
    <t>Gap filling Seedlings</t>
  </si>
  <si>
    <t xml:space="preserve">Watermelon </t>
  </si>
  <si>
    <t>1000seeds</t>
  </si>
  <si>
    <t>Irrigation Per month</t>
  </si>
  <si>
    <t>Per month</t>
  </si>
  <si>
    <t>Per Month</t>
  </si>
  <si>
    <t>On average, a van loads 300 cabbages to market, 25% purchased by walk in customers in field.</t>
  </si>
  <si>
    <t>Chillies</t>
  </si>
  <si>
    <t>Incide 300WG</t>
  </si>
  <si>
    <t>Each</t>
  </si>
  <si>
    <t>Fruitfly Trap</t>
  </si>
  <si>
    <t>Set</t>
  </si>
  <si>
    <t>Fertilizer: 5:1:5 (45)</t>
  </si>
  <si>
    <t>Trap</t>
  </si>
  <si>
    <t>set</t>
  </si>
  <si>
    <t>E/10kg</t>
  </si>
  <si>
    <t>Manure</t>
  </si>
  <si>
    <t>ton</t>
  </si>
  <si>
    <t>E/crate</t>
  </si>
  <si>
    <t>E/kg</t>
  </si>
  <si>
    <t>E/Cob</t>
  </si>
  <si>
    <t>number of crates/ha</t>
  </si>
  <si>
    <t xml:space="preserve">BEY </t>
  </si>
  <si>
    <t>Lime (costing E100) should be applied in accodance with soil test results once in 3 - 5 years</t>
  </si>
  <si>
    <t xml:space="preserve">Lime (costing E100) should be applied in accodance with soil test results once in 3 - 5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</si>
</sst>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0_);_(* \(#,##0.0\);_(* &quot;-&quot;??_);_(@_)"/>
    <numFmt numFmtId="166" formatCode="0.00;[Red]0.00"/>
  </numFmts>
  <fonts count="28"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sz val="12"/>
      <color theme="1"/>
      <name val="Calibri"/>
      <family val="2"/>
      <scheme val="minor"/>
    </font>
    <font>
      <b/>
      <sz val="14"/>
      <color theme="1"/>
      <name val="Times New Roman"/>
      <family val="1"/>
    </font>
    <font>
      <b/>
      <sz val="12"/>
      <color theme="1"/>
      <name val="Calibri"/>
      <family val="2"/>
      <scheme val="minor"/>
    </font>
    <font>
      <sz val="9"/>
      <color indexed="81"/>
      <name val="Tahoma"/>
      <family val="2"/>
    </font>
    <font>
      <b/>
      <sz val="9"/>
      <color indexed="81"/>
      <name val="Tahoma"/>
      <family val="2"/>
    </font>
    <font>
      <b/>
      <sz val="11"/>
      <color theme="1"/>
      <name val="Calibri"/>
      <family val="2"/>
      <scheme val="minor"/>
    </font>
    <font>
      <b/>
      <sz val="11"/>
      <color rgb="FFFA7D00"/>
      <name val="Calibri"/>
      <family val="2"/>
      <scheme val="minor"/>
    </font>
    <font>
      <u/>
      <sz val="11"/>
      <color theme="10"/>
      <name val="Calibri"/>
      <family val="2"/>
    </font>
    <font>
      <b/>
      <sz val="11"/>
      <color rgb="FF000000"/>
      <name val="Times New Roman"/>
      <family val="1"/>
    </font>
    <font>
      <sz val="11"/>
      <color rgb="FF000000"/>
      <name val="Times New Roman"/>
      <family val="1"/>
    </font>
    <font>
      <sz val="14"/>
      <color theme="1"/>
      <name val="Times New Roman"/>
      <family val="1"/>
    </font>
    <font>
      <u/>
      <sz val="11"/>
      <color theme="10"/>
      <name val="Times New Roman"/>
      <family val="1"/>
    </font>
    <font>
      <b/>
      <sz val="11"/>
      <color rgb="FFFA7D00"/>
      <name val="Times New Roman"/>
      <family val="1"/>
    </font>
    <font>
      <b/>
      <u/>
      <sz val="11"/>
      <color rgb="FF000000"/>
      <name val="Times New Roman"/>
      <family val="1"/>
    </font>
    <font>
      <sz val="11"/>
      <color rgb="FFFF0000"/>
      <name val="Calibri"/>
      <family val="2"/>
      <scheme val="minor"/>
    </font>
    <font>
      <b/>
      <i/>
      <sz val="12"/>
      <color theme="1"/>
      <name val="Times New Roman"/>
      <family val="1"/>
    </font>
    <font>
      <b/>
      <i/>
      <sz val="11"/>
      <color theme="1"/>
      <name val="Times New Roman"/>
      <family val="1"/>
    </font>
    <font>
      <sz val="11"/>
      <color rgb="FFFF0000"/>
      <name val="Times New Roman"/>
      <family val="1"/>
    </font>
    <font>
      <sz val="11"/>
      <name val="Times New Roman"/>
      <family val="1"/>
    </font>
    <font>
      <b/>
      <sz val="11"/>
      <color rgb="FFFF0000"/>
      <name val="Times New Roman"/>
      <family val="1"/>
    </font>
    <font>
      <sz val="11"/>
      <name val="Calibri"/>
      <family val="2"/>
      <scheme val="minor"/>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2F2F2"/>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59999389629810485"/>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rgb="FF7F7F7F"/>
      </left>
      <right/>
      <top style="thin">
        <color rgb="FF7F7F7F"/>
      </top>
      <bottom style="thin">
        <color rgb="FF7F7F7F"/>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0" fontId="12" fillId="3" borderId="7" applyNumberFormat="0" applyAlignment="0" applyProtection="0"/>
    <xf numFmtId="0" fontId="13" fillId="0" borderId="0" applyNumberFormat="0" applyFill="0" applyBorder="0" applyAlignment="0" applyProtection="0">
      <alignment vertical="top"/>
      <protection locked="0"/>
    </xf>
    <xf numFmtId="9" fontId="1" fillId="0" borderId="0" applyFont="0" applyFill="0" applyBorder="0" applyAlignment="0" applyProtection="0"/>
  </cellStyleXfs>
  <cellXfs count="255">
    <xf numFmtId="0" fontId="0" fillId="0" borderId="0" xfId="0"/>
    <xf numFmtId="164" fontId="0" fillId="0" borderId="0" xfId="1" applyFont="1"/>
    <xf numFmtId="0" fontId="4" fillId="0" borderId="1" xfId="0" applyFont="1" applyBorder="1" applyAlignment="1">
      <alignment horizontal="justify" vertical="top"/>
    </xf>
    <xf numFmtId="0" fontId="5" fillId="0" borderId="3" xfId="0" applyFont="1" applyBorder="1" applyAlignment="1">
      <alignment horizontal="justify" vertical="top"/>
    </xf>
    <xf numFmtId="0" fontId="4" fillId="0" borderId="3" xfId="0" applyFont="1" applyBorder="1" applyAlignment="1">
      <alignment horizontal="justify" vertical="top"/>
    </xf>
    <xf numFmtId="0" fontId="4" fillId="0" borderId="4" xfId="0" applyFont="1" applyBorder="1" applyAlignment="1">
      <alignment horizontal="center" vertical="top"/>
    </xf>
    <xf numFmtId="0" fontId="6" fillId="0" borderId="0" xfId="0" applyFont="1"/>
    <xf numFmtId="0" fontId="4" fillId="0" borderId="0" xfId="0" applyFont="1"/>
    <xf numFmtId="164" fontId="4" fillId="0" borderId="0" xfId="1" applyFont="1"/>
    <xf numFmtId="164" fontId="4" fillId="0" borderId="4" xfId="1" applyFont="1" applyBorder="1" applyAlignment="1">
      <alignment horizontal="center" vertical="top"/>
    </xf>
    <xf numFmtId="164" fontId="8" fillId="0" borderId="0" xfId="1" applyFont="1"/>
    <xf numFmtId="164" fontId="6" fillId="0" borderId="0" xfId="1" applyFont="1"/>
    <xf numFmtId="0" fontId="4" fillId="0" borderId="5" xfId="0" applyFont="1" applyBorder="1" applyAlignment="1">
      <alignment horizontal="justify" vertical="top"/>
    </xf>
    <xf numFmtId="0" fontId="5" fillId="0" borderId="5" xfId="0" applyFont="1" applyBorder="1" applyAlignment="1">
      <alignment horizontal="justify" vertical="top"/>
    </xf>
    <xf numFmtId="164" fontId="5" fillId="0" borderId="5" xfId="1" applyFont="1" applyBorder="1" applyAlignment="1">
      <alignment horizontal="justify" vertical="top"/>
    </xf>
    <xf numFmtId="164" fontId="4" fillId="0" borderId="5" xfId="1" applyFont="1" applyBorder="1" applyAlignment="1">
      <alignment horizontal="justify" vertical="top"/>
    </xf>
    <xf numFmtId="164" fontId="5" fillId="0" borderId="5" xfId="1" applyFont="1" applyBorder="1" applyAlignment="1">
      <alignment vertical="top"/>
    </xf>
    <xf numFmtId="164" fontId="4" fillId="0" borderId="5" xfId="1" applyFont="1" applyFill="1" applyBorder="1" applyAlignment="1">
      <alignment horizontal="justify" vertical="top"/>
    </xf>
    <xf numFmtId="0" fontId="11" fillId="0" borderId="0" xfId="0" applyFont="1"/>
    <xf numFmtId="164" fontId="4" fillId="0" borderId="4" xfId="1" applyFont="1" applyFill="1" applyBorder="1" applyAlignment="1">
      <alignment horizontal="center" vertical="top"/>
    </xf>
    <xf numFmtId="0" fontId="3" fillId="0" borderId="0" xfId="0" applyFont="1"/>
    <xf numFmtId="164" fontId="3" fillId="0" borderId="0" xfId="1" applyFont="1"/>
    <xf numFmtId="0" fontId="2" fillId="0" borderId="0" xfId="0" applyFont="1"/>
    <xf numFmtId="164" fontId="2" fillId="0" borderId="0" xfId="1" applyFont="1"/>
    <xf numFmtId="0" fontId="14" fillId="0" borderId="5" xfId="0" applyFont="1" applyBorder="1" applyAlignment="1">
      <alignment wrapText="1"/>
    </xf>
    <xf numFmtId="0" fontId="15" fillId="0" borderId="5" xfId="0" applyFont="1" applyBorder="1" applyAlignment="1">
      <alignment wrapText="1"/>
    </xf>
    <xf numFmtId="0" fontId="17" fillId="4" borderId="8" xfId="3" applyFont="1" applyFill="1" applyBorder="1" applyAlignment="1" applyProtection="1"/>
    <xf numFmtId="0" fontId="2" fillId="0" borderId="5" xfId="0" applyFont="1" applyBorder="1"/>
    <xf numFmtId="0" fontId="15" fillId="0" borderId="5" xfId="0" applyFont="1" applyBorder="1"/>
    <xf numFmtId="0" fontId="2" fillId="0" borderId="8" xfId="0" applyFont="1" applyBorder="1"/>
    <xf numFmtId="10" fontId="2" fillId="0" borderId="8" xfId="0" applyNumberFormat="1" applyFont="1" applyBorder="1"/>
    <xf numFmtId="0" fontId="18" fillId="3" borderId="9" xfId="2" applyFont="1" applyBorder="1"/>
    <xf numFmtId="0" fontId="14" fillId="0" borderId="5" xfId="0" applyFont="1" applyBorder="1"/>
    <xf numFmtId="166" fontId="2" fillId="0" borderId="8" xfId="0" applyNumberFormat="1" applyFont="1" applyBorder="1"/>
    <xf numFmtId="0" fontId="2" fillId="4" borderId="8" xfId="0" applyFont="1" applyFill="1" applyBorder="1"/>
    <xf numFmtId="0" fontId="2" fillId="0" borderId="5" xfId="0" applyFont="1" applyBorder="1" applyAlignment="1">
      <alignment vertical="top" wrapText="1"/>
    </xf>
    <xf numFmtId="0" fontId="2" fillId="4" borderId="5" xfId="0" applyFont="1" applyFill="1" applyBorder="1" applyAlignment="1">
      <alignment vertical="top" wrapText="1"/>
    </xf>
    <xf numFmtId="0" fontId="2" fillId="4" borderId="5" xfId="0" applyFont="1" applyFill="1" applyBorder="1"/>
    <xf numFmtId="0" fontId="14" fillId="0" borderId="5" xfId="0" applyFont="1" applyBorder="1" applyAlignment="1">
      <alignment horizontal="center" wrapText="1"/>
    </xf>
    <xf numFmtId="0" fontId="19" fillId="0" borderId="5" xfId="0" applyFont="1" applyBorder="1"/>
    <xf numFmtId="0" fontId="15" fillId="0" borderId="5" xfId="0" applyFont="1" applyBorder="1" applyAlignment="1">
      <alignment horizontal="left"/>
    </xf>
    <xf numFmtId="0" fontId="15" fillId="0" borderId="8" xfId="0" applyFont="1" applyBorder="1" applyAlignment="1">
      <alignment horizontal="right" vertical="top" wrapText="1"/>
    </xf>
    <xf numFmtId="0" fontId="15" fillId="0" borderId="5" xfId="0" applyFont="1" applyBorder="1" applyAlignment="1">
      <alignment vertical="top"/>
    </xf>
    <xf numFmtId="0" fontId="3" fillId="0" borderId="5" xfId="0" applyFont="1" applyBorder="1"/>
    <xf numFmtId="164" fontId="2" fillId="2" borderId="0" xfId="1" applyFont="1" applyFill="1"/>
    <xf numFmtId="0" fontId="16" fillId="0" borderId="5" xfId="0" applyFont="1" applyBorder="1"/>
    <xf numFmtId="164" fontId="16" fillId="0" borderId="5" xfId="1" applyFont="1" applyBorder="1"/>
    <xf numFmtId="164" fontId="2" fillId="0" borderId="5" xfId="1" applyFont="1" applyFill="1" applyBorder="1" applyAlignment="1">
      <alignment horizontal="center" wrapText="1"/>
    </xf>
    <xf numFmtId="164" fontId="2" fillId="0" borderId="5" xfId="1" applyFont="1" applyBorder="1" applyAlignment="1">
      <alignment horizontal="center"/>
    </xf>
    <xf numFmtId="164" fontId="2" fillId="4" borderId="5" xfId="1" applyFont="1" applyFill="1" applyBorder="1" applyAlignment="1">
      <alignment horizontal="center"/>
    </xf>
    <xf numFmtId="0" fontId="2" fillId="2" borderId="0" xfId="0" applyFont="1" applyFill="1"/>
    <xf numFmtId="0" fontId="20" fillId="0" borderId="0" xfId="0" applyFont="1"/>
    <xf numFmtId="9" fontId="0" fillId="0" borderId="0" xfId="0" applyNumberFormat="1"/>
    <xf numFmtId="164" fontId="5" fillId="0" borderId="5" xfId="1" applyFont="1" applyFill="1" applyBorder="1" applyAlignment="1">
      <alignment horizontal="justify" vertical="top"/>
    </xf>
    <xf numFmtId="0" fontId="5" fillId="0" borderId="0" xfId="0" applyFont="1"/>
    <xf numFmtId="9" fontId="5" fillId="0" borderId="0" xfId="1" applyNumberFormat="1" applyFont="1"/>
    <xf numFmtId="0" fontId="4" fillId="0" borderId="0" xfId="0" applyFont="1" applyAlignment="1">
      <alignment horizontal="right"/>
    </xf>
    <xf numFmtId="9" fontId="5" fillId="0" borderId="5" xfId="4" applyFont="1" applyBorder="1" applyAlignment="1">
      <alignment horizontal="right" vertical="top"/>
    </xf>
    <xf numFmtId="0" fontId="0" fillId="4" borderId="0" xfId="0" applyFill="1"/>
    <xf numFmtId="0" fontId="5" fillId="0" borderId="2" xfId="0" applyFont="1" applyBorder="1" applyAlignment="1">
      <alignment horizontal="justify" vertical="top"/>
    </xf>
    <xf numFmtId="164" fontId="5" fillId="0" borderId="2" xfId="1" applyFont="1" applyFill="1" applyBorder="1" applyAlignment="1">
      <alignment horizontal="justify" vertical="top"/>
    </xf>
    <xf numFmtId="0" fontId="4" fillId="0" borderId="4" xfId="0" applyFont="1" applyBorder="1" applyAlignment="1">
      <alignment horizontal="justify" vertical="top"/>
    </xf>
    <xf numFmtId="164" fontId="4" fillId="0" borderId="4" xfId="1" applyFont="1" applyFill="1" applyBorder="1" applyAlignment="1">
      <alignment horizontal="justify" vertical="top"/>
    </xf>
    <xf numFmtId="0" fontId="5" fillId="0" borderId="4" xfId="0" applyFont="1" applyBorder="1" applyAlignment="1">
      <alignment horizontal="justify" vertical="top"/>
    </xf>
    <xf numFmtId="164" fontId="5" fillId="0" borderId="4" xfId="1" applyFont="1" applyFill="1" applyBorder="1" applyAlignment="1">
      <alignment horizontal="justify" vertical="top"/>
    </xf>
    <xf numFmtId="164" fontId="4" fillId="0" borderId="4" xfId="1" applyFont="1" applyFill="1" applyBorder="1" applyAlignment="1">
      <alignment vertical="top"/>
    </xf>
    <xf numFmtId="0" fontId="4" fillId="0" borderId="4" xfId="0" applyFont="1" applyBorder="1" applyAlignment="1">
      <alignment vertical="top"/>
    </xf>
    <xf numFmtId="164" fontId="5" fillId="0" borderId="4" xfId="1" applyFont="1" applyFill="1" applyBorder="1" applyAlignment="1">
      <alignment horizontal="center" vertical="top"/>
    </xf>
    <xf numFmtId="164" fontId="4" fillId="0" borderId="0" xfId="1" applyFont="1" applyFill="1"/>
    <xf numFmtId="164" fontId="4" fillId="0" borderId="1" xfId="1" applyFont="1" applyFill="1" applyBorder="1" applyAlignment="1">
      <alignment horizontal="justify" vertical="top"/>
    </xf>
    <xf numFmtId="0" fontId="5" fillId="0" borderId="1" xfId="0" applyFont="1" applyBorder="1" applyAlignment="1">
      <alignment horizontal="justify" vertical="top"/>
    </xf>
    <xf numFmtId="164" fontId="4" fillId="0" borderId="1" xfId="1" applyFont="1" applyFill="1" applyBorder="1" applyAlignment="1">
      <alignment horizontal="center" vertical="top"/>
    </xf>
    <xf numFmtId="43" fontId="0" fillId="0" borderId="0" xfId="0" applyNumberFormat="1"/>
    <xf numFmtId="9" fontId="5" fillId="0" borderId="0" xfId="0" applyNumberFormat="1" applyFont="1"/>
    <xf numFmtId="0" fontId="5" fillId="0" borderId="4" xfId="0" applyFont="1" applyBorder="1" applyAlignment="1">
      <alignment horizontal="center" vertical="top"/>
    </xf>
    <xf numFmtId="164" fontId="0" fillId="0" borderId="0" xfId="1" applyFont="1" applyFill="1"/>
    <xf numFmtId="0" fontId="4" fillId="0" borderId="5" xfId="0" applyFont="1" applyBorder="1" applyAlignment="1">
      <alignment vertical="top"/>
    </xf>
    <xf numFmtId="0" fontId="4" fillId="0" borderId="1" xfId="0" applyFont="1" applyBorder="1" applyAlignment="1">
      <alignment vertical="top"/>
    </xf>
    <xf numFmtId="164" fontId="4" fillId="0" borderId="1" xfId="1" applyFont="1" applyBorder="1" applyAlignment="1">
      <alignment horizontal="justify" vertical="top"/>
    </xf>
    <xf numFmtId="0" fontId="4" fillId="0" borderId="4" xfId="0" applyFont="1" applyBorder="1" applyAlignment="1">
      <alignment horizontal="right" vertical="top"/>
    </xf>
    <xf numFmtId="0" fontId="4" fillId="0" borderId="1" xfId="0" applyFont="1" applyBorder="1" applyAlignment="1">
      <alignment horizontal="right" vertical="top"/>
    </xf>
    <xf numFmtId="164" fontId="5" fillId="0" borderId="4" xfId="1" applyFont="1" applyFill="1" applyBorder="1" applyAlignment="1">
      <alignment horizontal="right" vertical="top"/>
    </xf>
    <xf numFmtId="9" fontId="5" fillId="0" borderId="4" xfId="4" applyFont="1" applyFill="1" applyBorder="1" applyAlignment="1">
      <alignment horizontal="right" vertical="top"/>
    </xf>
    <xf numFmtId="2" fontId="0" fillId="0" borderId="0" xfId="0" applyNumberFormat="1"/>
    <xf numFmtId="0" fontId="4" fillId="0" borderId="5" xfId="0" applyFont="1" applyBorder="1" applyAlignment="1">
      <alignment horizontal="right" vertical="top"/>
    </xf>
    <xf numFmtId="0" fontId="4" fillId="0" borderId="1" xfId="0" applyFont="1" applyBorder="1" applyAlignment="1">
      <alignment horizontal="left" vertical="top"/>
    </xf>
    <xf numFmtId="164" fontId="5" fillId="0" borderId="1" xfId="1" applyFont="1" applyFill="1" applyBorder="1" applyAlignment="1">
      <alignment horizontal="justify" vertical="top"/>
    </xf>
    <xf numFmtId="164" fontId="5" fillId="0" borderId="1" xfId="1" applyFont="1" applyBorder="1" applyAlignment="1">
      <alignment horizontal="justify" vertical="top"/>
    </xf>
    <xf numFmtId="9" fontId="5" fillId="0" borderId="1" xfId="4" applyFont="1" applyBorder="1" applyAlignment="1">
      <alignment horizontal="right" vertical="top"/>
    </xf>
    <xf numFmtId="164" fontId="5" fillId="0" borderId="10" xfId="1" applyFont="1" applyFill="1" applyBorder="1" applyAlignment="1">
      <alignment horizontal="justify" vertical="top"/>
    </xf>
    <xf numFmtId="0" fontId="21" fillId="0" borderId="5" xfId="0" applyFont="1" applyBorder="1" applyAlignment="1">
      <alignment horizontal="center" vertical="top"/>
    </xf>
    <xf numFmtId="0" fontId="4" fillId="5" borderId="5" xfId="0" applyFont="1" applyFill="1" applyBorder="1" applyAlignment="1">
      <alignment horizontal="justify" vertical="top"/>
    </xf>
    <xf numFmtId="0" fontId="5" fillId="5" borderId="5" xfId="0" applyFont="1" applyFill="1" applyBorder="1" applyAlignment="1">
      <alignment horizontal="justify" vertical="top"/>
    </xf>
    <xf numFmtId="164" fontId="4" fillId="5" borderId="5" xfId="1" applyFont="1" applyFill="1" applyBorder="1" applyAlignment="1">
      <alignment horizontal="justify" vertical="top"/>
    </xf>
    <xf numFmtId="164" fontId="5" fillId="5" borderId="5" xfId="1" applyFont="1" applyFill="1" applyBorder="1" applyAlignment="1">
      <alignment horizontal="justify" vertical="top"/>
    </xf>
    <xf numFmtId="164" fontId="5" fillId="0" borderId="0" xfId="1" applyFont="1" applyFill="1" applyBorder="1" applyAlignment="1">
      <alignment horizontal="justify" vertical="top"/>
    </xf>
    <xf numFmtId="0" fontId="21" fillId="0" borderId="5" xfId="0" applyFont="1" applyBorder="1" applyAlignment="1">
      <alignment horizontal="right" vertical="top"/>
    </xf>
    <xf numFmtId="0" fontId="4" fillId="4" borderId="5" xfId="0" applyFont="1" applyFill="1" applyBorder="1" applyAlignment="1">
      <alignment vertical="top"/>
    </xf>
    <xf numFmtId="0" fontId="21" fillId="4" borderId="5" xfId="0" applyFont="1" applyFill="1" applyBorder="1" applyAlignment="1">
      <alignment horizontal="right" vertical="top"/>
    </xf>
    <xf numFmtId="0" fontId="4" fillId="4" borderId="5" xfId="0" applyFont="1" applyFill="1" applyBorder="1" applyAlignment="1">
      <alignment horizontal="justify" vertical="top"/>
    </xf>
    <xf numFmtId="0" fontId="21" fillId="0" borderId="3" xfId="0" applyFont="1" applyBorder="1" applyAlignment="1">
      <alignment horizontal="right" vertical="top"/>
    </xf>
    <xf numFmtId="0" fontId="4" fillId="0" borderId="5" xfId="0" applyFont="1" applyBorder="1" applyAlignment="1">
      <alignment horizontal="center" vertical="top"/>
    </xf>
    <xf numFmtId="164" fontId="6" fillId="0" borderId="0" xfId="1" applyFont="1" applyBorder="1"/>
    <xf numFmtId="165" fontId="0" fillId="0" borderId="0" xfId="1" applyNumberFormat="1" applyFont="1" applyBorder="1"/>
    <xf numFmtId="164" fontId="0" fillId="0" borderId="0" xfId="1" applyFont="1" applyBorder="1"/>
    <xf numFmtId="164" fontId="4" fillId="4" borderId="5" xfId="1" applyFont="1" applyFill="1" applyBorder="1" applyAlignment="1">
      <alignment horizontal="justify" vertical="top"/>
    </xf>
    <xf numFmtId="0" fontId="3" fillId="0" borderId="5" xfId="0" applyFont="1" applyBorder="1" applyAlignment="1">
      <alignment horizontal="justify" vertical="top"/>
    </xf>
    <xf numFmtId="165" fontId="3" fillId="0" borderId="5" xfId="1" applyNumberFormat="1" applyFont="1" applyBorder="1" applyAlignment="1">
      <alignment horizontal="justify" vertical="top"/>
    </xf>
    <xf numFmtId="164" fontId="3" fillId="0" borderId="5" xfId="1" applyFont="1" applyBorder="1" applyAlignment="1">
      <alignment horizontal="justify" vertical="top"/>
    </xf>
    <xf numFmtId="0" fontId="3" fillId="4" borderId="5" xfId="0" applyFont="1" applyFill="1" applyBorder="1"/>
    <xf numFmtId="165" fontId="2" fillId="4" borderId="5" xfId="1" applyNumberFormat="1" applyFont="1" applyFill="1" applyBorder="1" applyAlignment="1">
      <alignment horizontal="right"/>
    </xf>
    <xf numFmtId="164" fontId="2" fillId="4" borderId="5" xfId="1" applyFont="1" applyFill="1" applyBorder="1" applyAlignment="1">
      <alignment horizontal="right"/>
    </xf>
    <xf numFmtId="165" fontId="2" fillId="0" borderId="5" xfId="1" applyNumberFormat="1" applyFont="1" applyBorder="1"/>
    <xf numFmtId="164" fontId="2" fillId="0" borderId="5" xfId="1" applyFont="1" applyBorder="1"/>
    <xf numFmtId="165" fontId="3" fillId="0" borderId="5" xfId="1" applyNumberFormat="1" applyFont="1" applyBorder="1" applyAlignment="1">
      <alignment horizontal="center"/>
    </xf>
    <xf numFmtId="164" fontId="3" fillId="0" borderId="5" xfId="1" applyFont="1" applyBorder="1" applyAlignment="1">
      <alignment horizontal="center"/>
    </xf>
    <xf numFmtId="165" fontId="2" fillId="0" borderId="5" xfId="1" applyNumberFormat="1" applyFont="1" applyBorder="1" applyAlignment="1">
      <alignment horizontal="right"/>
    </xf>
    <xf numFmtId="164" fontId="3" fillId="0" borderId="5" xfId="1" applyFont="1" applyBorder="1" applyAlignment="1">
      <alignment horizontal="right"/>
    </xf>
    <xf numFmtId="9" fontId="3" fillId="0" borderId="5" xfId="4" applyFont="1" applyBorder="1" applyAlignment="1">
      <alignment horizontal="right"/>
    </xf>
    <xf numFmtId="164" fontId="4" fillId="0" borderId="5" xfId="1" applyFont="1" applyBorder="1" applyAlignment="1">
      <alignment horizontal="center" vertical="top"/>
    </xf>
    <xf numFmtId="164" fontId="4" fillId="0" borderId="5" xfId="1" applyFont="1" applyBorder="1" applyAlignment="1">
      <alignment vertical="top"/>
    </xf>
    <xf numFmtId="0" fontId="5" fillId="0" borderId="5" xfId="0" applyFont="1" applyBorder="1" applyAlignment="1">
      <alignment horizontal="center" vertical="top"/>
    </xf>
    <xf numFmtId="164" fontId="5" fillId="0" borderId="5" xfId="1" applyFont="1" applyBorder="1" applyAlignment="1">
      <alignment horizontal="center" vertical="top"/>
    </xf>
    <xf numFmtId="164" fontId="4" fillId="0" borderId="5" xfId="1" applyFont="1" applyFill="1" applyBorder="1" applyAlignment="1">
      <alignment horizontal="center" vertical="top"/>
    </xf>
    <xf numFmtId="0" fontId="21" fillId="0" borderId="5" xfId="0" applyFont="1" applyBorder="1" applyAlignment="1">
      <alignment horizontal="right"/>
    </xf>
    <xf numFmtId="0" fontId="4" fillId="0" borderId="5" xfId="0" applyFont="1" applyBorder="1"/>
    <xf numFmtId="164" fontId="4" fillId="0" borderId="5" xfId="1" applyFont="1" applyBorder="1"/>
    <xf numFmtId="0" fontId="5" fillId="0" borderId="5" xfId="0" applyFont="1" applyBorder="1" applyAlignment="1">
      <alignment horizontal="left" vertical="top"/>
    </xf>
    <xf numFmtId="164" fontId="3" fillId="0" borderId="5" xfId="1" applyFont="1" applyFill="1" applyBorder="1" applyAlignment="1">
      <alignment horizontal="justify" vertical="top"/>
    </xf>
    <xf numFmtId="0" fontId="5" fillId="0" borderId="5" xfId="0" applyFont="1" applyBorder="1" applyAlignment="1">
      <alignment vertical="top"/>
    </xf>
    <xf numFmtId="164" fontId="5" fillId="0" borderId="5" xfId="1" applyFont="1" applyFill="1" applyBorder="1" applyAlignment="1">
      <alignment horizontal="right" vertical="top"/>
    </xf>
    <xf numFmtId="9" fontId="5" fillId="0" borderId="5" xfId="4" applyFont="1" applyFill="1" applyBorder="1" applyAlignment="1">
      <alignment horizontal="right" vertical="top"/>
    </xf>
    <xf numFmtId="0" fontId="22" fillId="0" borderId="5" xfId="0" applyFont="1" applyBorder="1" applyAlignment="1">
      <alignment horizontal="right"/>
    </xf>
    <xf numFmtId="0" fontId="22" fillId="0" borderId="5" xfId="0" applyFont="1" applyBorder="1"/>
    <xf numFmtId="0" fontId="4" fillId="0" borderId="0" xfId="0" applyFont="1" applyAlignment="1">
      <alignment horizontal="right" vertical="top"/>
    </xf>
    <xf numFmtId="164" fontId="4" fillId="0" borderId="0" xfId="1" applyFont="1" applyBorder="1" applyAlignment="1">
      <alignment horizontal="justify" vertical="top"/>
    </xf>
    <xf numFmtId="0" fontId="21" fillId="0" borderId="0" xfId="0" applyFont="1" applyAlignment="1">
      <alignment horizontal="right" vertical="top"/>
    </xf>
    <xf numFmtId="0" fontId="23" fillId="0" borderId="5" xfId="0" applyFont="1" applyBorder="1"/>
    <xf numFmtId="164" fontId="23" fillId="0" borderId="5" xfId="1" applyFont="1" applyFill="1" applyBorder="1" applyAlignment="1">
      <alignment horizontal="center" wrapText="1"/>
    </xf>
    <xf numFmtId="164" fontId="24" fillId="0" borderId="5" xfId="1" applyFont="1" applyFill="1" applyBorder="1" applyAlignment="1">
      <alignment horizontal="center" wrapText="1"/>
    </xf>
    <xf numFmtId="164" fontId="24" fillId="0" borderId="0" xfId="1" applyFont="1"/>
    <xf numFmtId="164" fontId="24" fillId="0" borderId="5" xfId="1" applyFont="1" applyFill="1" applyBorder="1" applyAlignment="1">
      <alignment horizontal="center"/>
    </xf>
    <xf numFmtId="164" fontId="23" fillId="0" borderId="0" xfId="1" applyFont="1"/>
    <xf numFmtId="164" fontId="23" fillId="2" borderId="0" xfId="1" applyFont="1" applyFill="1"/>
    <xf numFmtId="164" fontId="25" fillId="0" borderId="5" xfId="1" applyFont="1" applyFill="1" applyBorder="1" applyAlignment="1">
      <alignment horizontal="center" wrapText="1"/>
    </xf>
    <xf numFmtId="164" fontId="23" fillId="0" borderId="5" xfId="1" applyFont="1" applyBorder="1" applyAlignment="1">
      <alignment horizontal="center"/>
    </xf>
    <xf numFmtId="43" fontId="2" fillId="0" borderId="5" xfId="0" applyNumberFormat="1" applyFont="1" applyBorder="1"/>
    <xf numFmtId="0" fontId="26" fillId="0" borderId="0" xfId="0" applyFont="1"/>
    <xf numFmtId="0" fontId="24" fillId="0" borderId="5" xfId="0" applyFont="1" applyBorder="1"/>
    <xf numFmtId="0" fontId="24" fillId="0" borderId="8" xfId="0" applyFont="1" applyBorder="1"/>
    <xf numFmtId="164" fontId="24" fillId="4" borderId="5" xfId="1" applyFont="1" applyFill="1" applyBorder="1" applyAlignment="1">
      <alignment horizontal="center" wrapText="1"/>
    </xf>
    <xf numFmtId="164" fontId="24" fillId="4" borderId="5" xfId="1" applyFont="1" applyFill="1" applyBorder="1" applyAlignment="1">
      <alignment horizontal="center"/>
    </xf>
    <xf numFmtId="164" fontId="24" fillId="2" borderId="0" xfId="1" applyFont="1" applyFill="1"/>
    <xf numFmtId="43" fontId="4" fillId="0" borderId="5" xfId="1" applyNumberFormat="1" applyFont="1" applyBorder="1" applyAlignment="1">
      <alignment horizontal="center" vertical="top"/>
    </xf>
    <xf numFmtId="0" fontId="4" fillId="0" borderId="5" xfId="0" applyFont="1" applyBorder="1" applyAlignment="1">
      <alignment horizontal="left" vertical="top"/>
    </xf>
    <xf numFmtId="0" fontId="4" fillId="0" borderId="16" xfId="0" applyFont="1" applyBorder="1" applyAlignment="1">
      <alignment horizontal="justify" vertical="top"/>
    </xf>
    <xf numFmtId="0" fontId="4" fillId="0" borderId="17" xfId="0" applyFont="1" applyBorder="1" applyAlignment="1">
      <alignment horizontal="center" vertical="top"/>
    </xf>
    <xf numFmtId="164" fontId="4" fillId="0" borderId="17" xfId="1" applyFont="1" applyFill="1" applyBorder="1" applyAlignment="1">
      <alignment horizontal="center" vertical="top"/>
    </xf>
    <xf numFmtId="0" fontId="22" fillId="0" borderId="5" xfId="0" applyFont="1" applyBorder="1" applyAlignment="1">
      <alignment horizontal="left" indent="14"/>
    </xf>
    <xf numFmtId="0" fontId="21" fillId="0" borderId="5" xfId="0" applyFont="1" applyBorder="1" applyAlignment="1">
      <alignment horizontal="justify" vertical="top"/>
    </xf>
    <xf numFmtId="0" fontId="4" fillId="0" borderId="5" xfId="0" applyFont="1" applyBorder="1" applyAlignment="1">
      <alignment horizontal="right" vertical="top" indent="12"/>
    </xf>
    <xf numFmtId="0" fontId="4" fillId="0" borderId="19" xfId="0" applyFont="1" applyBorder="1" applyAlignment="1">
      <alignment horizontal="justify" vertical="top"/>
    </xf>
    <xf numFmtId="0" fontId="4" fillId="0" borderId="20" xfId="0" applyFont="1" applyBorder="1" applyAlignment="1">
      <alignment horizontal="center" vertical="top"/>
    </xf>
    <xf numFmtId="164" fontId="4" fillId="0" borderId="20" xfId="1" applyFont="1" applyFill="1" applyBorder="1" applyAlignment="1">
      <alignment horizontal="center" vertical="top"/>
    </xf>
    <xf numFmtId="0" fontId="4" fillId="0" borderId="22" xfId="0" applyFont="1" applyBorder="1" applyAlignment="1">
      <alignment horizontal="justify" vertical="top"/>
    </xf>
    <xf numFmtId="164" fontId="4" fillId="0" borderId="23" xfId="1" applyFont="1" applyFill="1" applyBorder="1" applyAlignment="1">
      <alignment horizontal="center" vertical="top"/>
    </xf>
    <xf numFmtId="0" fontId="4" fillId="0" borderId="24" xfId="0" applyFont="1" applyBorder="1" applyAlignment="1">
      <alignment horizontal="justify" vertical="top"/>
    </xf>
    <xf numFmtId="0" fontId="4" fillId="0" borderId="25" xfId="0" applyFont="1" applyBorder="1" applyAlignment="1">
      <alignment horizontal="center" vertical="top"/>
    </xf>
    <xf numFmtId="164" fontId="4" fillId="0" borderId="25" xfId="1" applyFont="1" applyBorder="1" applyAlignment="1">
      <alignment horizontal="justify" vertical="top"/>
    </xf>
    <xf numFmtId="164" fontId="4" fillId="7" borderId="5" xfId="1" applyFont="1" applyFill="1" applyBorder="1" applyAlignment="1">
      <alignment horizontal="justify" vertical="top"/>
    </xf>
    <xf numFmtId="164" fontId="2" fillId="7" borderId="5" xfId="1" applyFont="1" applyFill="1" applyBorder="1" applyAlignment="1">
      <alignment horizontal="center"/>
    </xf>
    <xf numFmtId="164" fontId="5" fillId="7" borderId="5" xfId="1" applyFont="1" applyFill="1" applyBorder="1" applyAlignment="1">
      <alignment horizontal="justify" vertical="top"/>
    </xf>
    <xf numFmtId="164" fontId="3" fillId="7" borderId="5" xfId="1" applyFont="1" applyFill="1" applyBorder="1" applyAlignment="1">
      <alignment horizontal="right"/>
    </xf>
    <xf numFmtId="164" fontId="4" fillId="0" borderId="5" xfId="1" applyFont="1" applyFill="1" applyBorder="1" applyAlignment="1">
      <alignment vertical="top"/>
    </xf>
    <xf numFmtId="0" fontId="4" fillId="4" borderId="5" xfId="0" applyFont="1" applyFill="1" applyBorder="1" applyAlignment="1">
      <alignment horizontal="center" vertical="top"/>
    </xf>
    <xf numFmtId="164" fontId="4" fillId="7" borderId="5" xfId="1" applyFont="1" applyFill="1" applyBorder="1" applyAlignment="1">
      <alignment horizontal="center" vertical="top"/>
    </xf>
    <xf numFmtId="164" fontId="5" fillId="7" borderId="5" xfId="1" applyFont="1" applyFill="1" applyBorder="1" applyAlignment="1">
      <alignment horizontal="right" vertical="top"/>
    </xf>
    <xf numFmtId="164" fontId="0" fillId="0" borderId="0" xfId="0" applyNumberFormat="1"/>
    <xf numFmtId="0" fontId="4" fillId="7" borderId="5" xfId="0" applyFont="1" applyFill="1" applyBorder="1" applyAlignment="1">
      <alignment horizontal="justify" vertical="top"/>
    </xf>
    <xf numFmtId="0" fontId="2" fillId="7" borderId="5" xfId="0" applyFont="1" applyFill="1" applyBorder="1"/>
    <xf numFmtId="0" fontId="4" fillId="7" borderId="5" xfId="0" applyFont="1" applyFill="1" applyBorder="1" applyAlignment="1">
      <alignment horizontal="center" vertical="top"/>
    </xf>
    <xf numFmtId="43" fontId="0" fillId="4" borderId="0" xfId="0" applyNumberFormat="1" applyFill="1"/>
    <xf numFmtId="0" fontId="4" fillId="7" borderId="0" xfId="0" applyFont="1" applyFill="1"/>
    <xf numFmtId="164" fontId="4" fillId="7" borderId="4" xfId="1" applyFont="1" applyFill="1" applyBorder="1" applyAlignment="1">
      <alignment horizontal="center" vertical="top"/>
    </xf>
    <xf numFmtId="164" fontId="5" fillId="0" borderId="4" xfId="4" applyNumberFormat="1" applyFont="1" applyFill="1" applyBorder="1" applyAlignment="1">
      <alignment horizontal="right" vertical="top"/>
    </xf>
    <xf numFmtId="164" fontId="4" fillId="7" borderId="1" xfId="1" applyFont="1" applyFill="1" applyBorder="1" applyAlignment="1">
      <alignment horizontal="justify" vertical="top"/>
    </xf>
    <xf numFmtId="164" fontId="4" fillId="7" borderId="1" xfId="1" applyFont="1" applyFill="1" applyBorder="1" applyAlignment="1">
      <alignment horizontal="center" vertical="top"/>
    </xf>
    <xf numFmtId="0" fontId="4" fillId="7" borderId="1" xfId="0" applyFont="1" applyFill="1" applyBorder="1" applyAlignment="1">
      <alignment horizontal="justify" vertical="top"/>
    </xf>
    <xf numFmtId="43" fontId="4" fillId="0" borderId="0" xfId="0" applyNumberFormat="1" applyFont="1"/>
    <xf numFmtId="164" fontId="4" fillId="7" borderId="17" xfId="1" applyFont="1" applyFill="1" applyBorder="1" applyAlignment="1">
      <alignment horizontal="center" vertical="top"/>
    </xf>
    <xf numFmtId="164" fontId="4" fillId="7" borderId="21" xfId="1" applyFont="1" applyFill="1" applyBorder="1" applyAlignment="1">
      <alignment horizontal="center" vertical="top"/>
    </xf>
    <xf numFmtId="164" fontId="4" fillId="7" borderId="26" xfId="1" applyFont="1" applyFill="1" applyBorder="1" applyAlignment="1">
      <alignment horizontal="justify" vertical="top"/>
    </xf>
    <xf numFmtId="164" fontId="5" fillId="0" borderId="0" xfId="1" applyFont="1" applyFill="1"/>
    <xf numFmtId="0" fontId="4" fillId="0" borderId="3" xfId="0" applyFont="1" applyBorder="1" applyAlignment="1">
      <alignment horizontal="left" vertical="top"/>
    </xf>
    <xf numFmtId="0" fontId="4" fillId="4" borderId="5" xfId="0" applyFont="1" applyFill="1" applyBorder="1" applyAlignment="1">
      <alignment horizontal="left" vertical="top"/>
    </xf>
    <xf numFmtId="0" fontId="4" fillId="0" borderId="0" xfId="0" applyFont="1" applyAlignment="1">
      <alignment horizontal="left"/>
    </xf>
    <xf numFmtId="0" fontId="5" fillId="6" borderId="27" xfId="0" applyFont="1" applyFill="1" applyBorder="1" applyAlignment="1">
      <alignment horizontal="justify" vertical="top"/>
    </xf>
    <xf numFmtId="0" fontId="4" fillId="6" borderId="27" xfId="0" applyFont="1" applyFill="1" applyBorder="1" applyAlignment="1">
      <alignment horizontal="justify" vertical="top"/>
    </xf>
    <xf numFmtId="164" fontId="4" fillId="6" borderId="27" xfId="1" applyFont="1" applyFill="1" applyBorder="1" applyAlignment="1">
      <alignment horizontal="justify" vertical="top"/>
    </xf>
    <xf numFmtId="164" fontId="5" fillId="6" borderId="27" xfId="1" applyFont="1" applyFill="1" applyBorder="1" applyAlignment="1">
      <alignment horizontal="justify" vertical="top"/>
    </xf>
    <xf numFmtId="0" fontId="5" fillId="0" borderId="5" xfId="0" applyFont="1" applyBorder="1"/>
    <xf numFmtId="164" fontId="5" fillId="0" borderId="5" xfId="1" applyFont="1" applyBorder="1"/>
    <xf numFmtId="164" fontId="5" fillId="0" borderId="5" xfId="1" applyFont="1" applyFill="1" applyBorder="1"/>
    <xf numFmtId="164" fontId="4" fillId="0" borderId="5" xfId="1" applyFont="1" applyFill="1" applyBorder="1"/>
    <xf numFmtId="0" fontId="4" fillId="7" borderId="5" xfId="0" applyFont="1" applyFill="1" applyBorder="1" applyAlignment="1">
      <alignment horizontal="left" vertical="top"/>
    </xf>
    <xf numFmtId="0" fontId="5" fillId="0" borderId="5" xfId="0" applyFont="1" applyBorder="1" applyAlignment="1">
      <alignment horizontal="left"/>
    </xf>
    <xf numFmtId="164" fontId="4" fillId="0" borderId="0" xfId="1" applyFont="1" applyBorder="1"/>
    <xf numFmtId="164" fontId="2" fillId="0" borderId="5" xfId="1" applyFont="1" applyFill="1" applyBorder="1" applyAlignment="1"/>
    <xf numFmtId="164" fontId="3" fillId="0" borderId="5" xfId="1" applyFont="1" applyFill="1" applyBorder="1" applyAlignment="1"/>
    <xf numFmtId="164" fontId="0" fillId="0" borderId="5" xfId="1" applyFont="1" applyBorder="1" applyAlignment="1">
      <alignment vertical="top"/>
    </xf>
    <xf numFmtId="164" fontId="5" fillId="0" borderId="5" xfId="1" applyFont="1" applyBorder="1" applyAlignment="1">
      <alignment horizontal="right" vertical="top"/>
    </xf>
    <xf numFmtId="164" fontId="4" fillId="4" borderId="5" xfId="1" applyFont="1" applyFill="1" applyBorder="1" applyAlignment="1">
      <alignment horizontal="center" vertical="top"/>
    </xf>
    <xf numFmtId="0" fontId="5" fillId="4" borderId="5" xfId="0" applyFont="1" applyFill="1" applyBorder="1" applyAlignment="1">
      <alignment horizontal="justify" vertical="top"/>
    </xf>
    <xf numFmtId="0" fontId="0" fillId="4" borderId="5" xfId="0" applyFill="1" applyBorder="1" applyAlignment="1">
      <alignment vertical="top"/>
    </xf>
    <xf numFmtId="164" fontId="0" fillId="4" borderId="5" xfId="1" applyFont="1" applyFill="1" applyBorder="1" applyAlignment="1">
      <alignment vertical="top"/>
    </xf>
    <xf numFmtId="0" fontId="5" fillId="4" borderId="5" xfId="0" applyFont="1" applyFill="1" applyBorder="1" applyAlignment="1">
      <alignment horizontal="center" vertical="top"/>
    </xf>
    <xf numFmtId="164" fontId="5" fillId="4" borderId="5" xfId="1" applyFont="1" applyFill="1" applyBorder="1" applyAlignment="1">
      <alignment horizontal="center" vertical="top"/>
    </xf>
    <xf numFmtId="164" fontId="2" fillId="0" borderId="5" xfId="1" applyFont="1" applyBorder="1" applyAlignment="1">
      <alignment vertical="top"/>
    </xf>
    <xf numFmtId="0" fontId="0" fillId="0" borderId="5" xfId="0" applyBorder="1" applyAlignment="1">
      <alignment vertical="top"/>
    </xf>
    <xf numFmtId="164" fontId="3" fillId="0" borderId="5" xfId="1" applyFont="1" applyBorder="1" applyAlignment="1">
      <alignment horizontal="right" vertical="top"/>
    </xf>
    <xf numFmtId="164" fontId="3" fillId="0" borderId="5" xfId="1" applyFont="1" applyBorder="1"/>
    <xf numFmtId="0" fontId="2" fillId="4" borderId="5" xfId="0" applyFont="1" applyFill="1" applyBorder="1" applyAlignment="1">
      <alignment vertical="top"/>
    </xf>
    <xf numFmtId="164" fontId="2" fillId="4" borderId="5" xfId="1" applyFont="1" applyFill="1" applyBorder="1" applyAlignment="1">
      <alignment vertical="top"/>
    </xf>
    <xf numFmtId="0" fontId="2" fillId="0" borderId="5" xfId="0" applyFont="1" applyBorder="1" applyAlignment="1">
      <alignment vertical="top"/>
    </xf>
    <xf numFmtId="164" fontId="5" fillId="0" borderId="5" xfId="1" applyFont="1" applyFill="1" applyBorder="1" applyAlignment="1">
      <alignment horizontal="center" vertical="top"/>
    </xf>
    <xf numFmtId="164" fontId="5" fillId="0" borderId="5" xfId="4" applyNumberFormat="1" applyFont="1" applyFill="1" applyBorder="1" applyAlignment="1">
      <alignment horizontal="right" vertical="top"/>
    </xf>
    <xf numFmtId="0" fontId="0" fillId="0" borderId="5" xfId="0" applyBorder="1"/>
    <xf numFmtId="165" fontId="0" fillId="0" borderId="5" xfId="1" applyNumberFormat="1" applyFont="1" applyBorder="1"/>
    <xf numFmtId="164" fontId="0" fillId="0" borderId="5" xfId="1" applyFont="1" applyBorder="1"/>
    <xf numFmtId="164" fontId="11" fillId="0" borderId="5" xfId="1" applyFont="1" applyBorder="1"/>
    <xf numFmtId="164" fontId="5" fillId="0" borderId="15" xfId="1" applyFont="1" applyBorder="1" applyAlignment="1">
      <alignment horizontal="center"/>
    </xf>
    <xf numFmtId="165" fontId="7" fillId="0" borderId="5" xfId="1" applyNumberFormat="1" applyFont="1" applyBorder="1" applyAlignment="1">
      <alignment horizontal="center"/>
    </xf>
    <xf numFmtId="0" fontId="3" fillId="0" borderId="8"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5" fillId="0" borderId="5" xfId="0" applyFont="1" applyBorder="1" applyAlignment="1">
      <alignment horizontal="center"/>
    </xf>
    <xf numFmtId="0" fontId="5" fillId="0" borderId="5" xfId="0" applyFont="1" applyBorder="1" applyAlignment="1">
      <alignment horizontal="left" vertical="top"/>
    </xf>
    <xf numFmtId="164" fontId="5" fillId="0" borderId="5" xfId="1" applyFont="1" applyBorder="1" applyAlignment="1">
      <alignment horizontal="center"/>
    </xf>
    <xf numFmtId="164" fontId="3" fillId="0" borderId="5" xfId="1" applyFont="1" applyFill="1" applyBorder="1" applyAlignment="1">
      <alignment horizontal="center"/>
    </xf>
    <xf numFmtId="0" fontId="21" fillId="4" borderId="8" xfId="0" applyFont="1" applyFill="1" applyBorder="1" applyAlignment="1">
      <alignment horizontal="left" vertical="top"/>
    </xf>
    <xf numFmtId="0" fontId="21" fillId="4" borderId="11" xfId="0" applyFont="1" applyFill="1" applyBorder="1" applyAlignment="1">
      <alignment horizontal="left" vertical="top"/>
    </xf>
    <xf numFmtId="0" fontId="21" fillId="4" borderId="12" xfId="0" applyFont="1" applyFill="1" applyBorder="1" applyAlignment="1">
      <alignment horizontal="left" vertical="top"/>
    </xf>
    <xf numFmtId="0" fontId="5" fillId="0" borderId="8"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164" fontId="3" fillId="0" borderId="5" xfId="1" applyFont="1" applyBorder="1" applyAlignment="1">
      <alignment horizontal="center"/>
    </xf>
    <xf numFmtId="164" fontId="5" fillId="0" borderId="5" xfId="1" applyFont="1" applyFill="1" applyBorder="1" applyAlignment="1">
      <alignment horizontal="center"/>
    </xf>
    <xf numFmtId="164" fontId="5" fillId="0" borderId="6" xfId="1" applyFont="1" applyFill="1" applyBorder="1" applyAlignment="1">
      <alignment horizontal="center"/>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2" xfId="0" applyFont="1" applyBorder="1" applyAlignment="1">
      <alignment horizontal="left" vertical="top"/>
    </xf>
    <xf numFmtId="0" fontId="5" fillId="0" borderId="6" xfId="0" applyFont="1" applyBorder="1" applyAlignment="1">
      <alignment horizontal="center"/>
    </xf>
    <xf numFmtId="0" fontId="5" fillId="0" borderId="18" xfId="0" applyFont="1" applyBorder="1" applyAlignment="1">
      <alignment horizontal="left" vertical="top"/>
    </xf>
    <xf numFmtId="0" fontId="5" fillId="0" borderId="6" xfId="0" applyFont="1" applyBorder="1" applyAlignment="1">
      <alignment horizontal="left" vertical="top"/>
    </xf>
    <xf numFmtId="0" fontId="5" fillId="0" borderId="4" xfId="0" applyFont="1" applyBorder="1" applyAlignment="1">
      <alignment horizontal="left" vertical="top"/>
    </xf>
  </cellXfs>
  <cellStyles count="5">
    <cellStyle name="Calculation" xfId="2" builtinId="22"/>
    <cellStyle name="Comma" xfId="1" builtinId="3"/>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revisionHeaders" Target="revisions/revisionHeader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mboardcosz-my.sharepoint.com/personal/siphod_namboard_co_sz/Documents/Tunnel%20Gross%20Margi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shroom1"/>
      <sheetName val="Tomato"/>
      <sheetName val="Pepper"/>
      <sheetName val="Mushroom"/>
      <sheetName val="Rotation"/>
    </sheetNames>
    <sheetDataSet>
      <sheetData sheetId="0"/>
      <sheetData sheetId="1"/>
      <sheetData sheetId="2"/>
      <sheetData sheetId="3"/>
      <sheetData sheetId="4"/>
    </sheetDataSet>
  </externalBook>
</externalLink>
</file>

<file path=xl/revisions/_rels/revisionHeaders.xml.rels><?xml version="1.0" encoding="UTF-8" standalone="yes"?>
<Relationships xmlns="http://schemas.openxmlformats.org/package/2006/relationships"><Relationship Id="rId26" Type="http://schemas.openxmlformats.org/officeDocument/2006/relationships/revisionLog" Target="revisionLog1.xml"/><Relationship Id="rId25" Type="http://schemas.openxmlformats.org/officeDocument/2006/relationships/revisionLog" Target="revisionLog15.xml"/><Relationship Id="rId2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4145478-D70F-4379-9540-D46C0ACABEC5}" diskRevisions="1" revisionId="501" version="2">
  <header guid="{CADCFE2A-A512-4122-BB40-144BE25C16F4}" dateTime="2024-07-05T13:06:07" maxSheetId="17" userName="Dlamini, Sipho" r:id="rId24" minRId="496" maxRId="497">
    <sheetIdMap count="16">
      <sheetId val="2"/>
      <sheetId val="3"/>
      <sheetId val="4"/>
      <sheetId val="5"/>
      <sheetId val="1"/>
      <sheetId val="6"/>
      <sheetId val="7"/>
      <sheetId val="8"/>
      <sheetId val="9"/>
      <sheetId val="10"/>
      <sheetId val="11"/>
      <sheetId val="12"/>
      <sheetId val="13"/>
      <sheetId val="14"/>
      <sheetId val="15"/>
      <sheetId val="16"/>
    </sheetIdMap>
  </header>
  <header guid="{DF35B580-617E-4A6D-88E8-EEB31FA4737D}" dateTime="2024-08-28T21:57:53" maxSheetId="17" userName="Zwe_ Vil_" r:id="rId25" minRId="499">
    <sheetIdMap count="16">
      <sheetId val="2"/>
      <sheetId val="3"/>
      <sheetId val="4"/>
      <sheetId val="5"/>
      <sheetId val="1"/>
      <sheetId val="6"/>
      <sheetId val="7"/>
      <sheetId val="8"/>
      <sheetId val="9"/>
      <sheetId val="10"/>
      <sheetId val="11"/>
      <sheetId val="12"/>
      <sheetId val="13"/>
      <sheetId val="14"/>
      <sheetId val="15"/>
      <sheetId val="16"/>
    </sheetIdMap>
  </header>
  <header guid="{04145478-D70F-4379-9540-D46C0ACABEC5}" dateTime="2024-11-13T10:36:31" maxSheetId="17" userName="hp" r:id="rId26">
    <sheetIdMap count="16">
      <sheetId val="2"/>
      <sheetId val="3"/>
      <sheetId val="4"/>
      <sheetId val="5"/>
      <sheetId val="1"/>
      <sheetId val="6"/>
      <sheetId val="7"/>
      <sheetId val="8"/>
      <sheetId val="9"/>
      <sheetId val="10"/>
      <sheetId val="11"/>
      <sheetId val="12"/>
      <sheetId val="13"/>
      <sheetId val="14"/>
      <sheetId val="15"/>
      <sheetId val="1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6" customView="1" name="Z_02199846_6382_4DA0_BCB6_8C4B8E06D201_.wvu.Rows" hidden="1" oldHidden="1">
    <formula>Cabbage!$18:$18</formula>
  </rdn>
  <rcv guid="{02199846-6382-4DA0-BCB6-8C4B8E06D201}"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B38:B39" start="0" length="0">
    <dxf>
      <border>
        <left style="thin">
          <color indexed="64"/>
        </left>
      </border>
    </dxf>
  </rfmt>
  <rfmt sheetId="11" sqref="B38:G38" start="0" length="0">
    <dxf>
      <border>
        <top style="thin">
          <color indexed="64"/>
        </top>
      </border>
    </dxf>
  </rfmt>
  <rfmt sheetId="11" sqref="G38:G39" start="0" length="0">
    <dxf>
      <border>
        <right style="thin">
          <color indexed="64"/>
        </right>
      </border>
    </dxf>
  </rfmt>
  <rfmt sheetId="11" sqref="B39:G39" start="0" length="0">
    <dxf>
      <border>
        <bottom style="thin">
          <color indexed="64"/>
        </bottom>
      </border>
    </dxf>
  </rfmt>
  <rfmt sheetId="11" sqref="B38:G39">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1" sqref="B1:B39" start="0" length="0">
    <dxf>
      <border>
        <left style="thin">
          <color indexed="64"/>
        </left>
      </border>
    </dxf>
  </rfmt>
  <rfmt sheetId="11" sqref="B1:G1" start="0" length="0">
    <dxf>
      <border>
        <top style="thin">
          <color indexed="64"/>
        </top>
      </border>
    </dxf>
  </rfmt>
  <rfmt sheetId="11" sqref="G1:G39" start="0" length="0">
    <dxf>
      <border>
        <right style="thin">
          <color indexed="64"/>
        </right>
      </border>
    </dxf>
  </rfmt>
  <rfmt sheetId="11" sqref="B1:G39">
    <dxf>
      <border>
        <left style="thin">
          <color indexed="64"/>
        </left>
        <right style="thin">
          <color indexed="64"/>
        </right>
        <top style="thin">
          <color indexed="64"/>
        </top>
        <bottom style="thin">
          <color indexed="64"/>
        </bottom>
        <vertical style="thin">
          <color indexed="64"/>
        </vertical>
        <horizontal style="thin">
          <color indexed="64"/>
        </horizontal>
      </border>
    </dxf>
  </rfmt>
  <rcc rId="496" sId="11">
    <oc r="B38" t="inlineStr">
      <is>
        <t xml:space="preserve"> BEY </t>
      </is>
    </oc>
    <nc r="B38" t="inlineStr">
      <is>
        <t xml:space="preserve">BEY </t>
      </is>
    </nc>
  </rcc>
  <rfmt sheetId="11" sqref="C39" start="0" length="2147483647">
    <dxf>
      <font>
        <name val="Times New Roman"/>
        <family val="1"/>
        <scheme val="none"/>
      </font>
    </dxf>
  </rfmt>
  <rfmt sheetId="11" sqref="A39:XFD39" start="0" length="2147483647">
    <dxf>
      <font>
        <name val="Times New Roman"/>
        <family val="1"/>
        <scheme val="none"/>
      </font>
    </dxf>
  </rfmt>
  <rfmt sheetId="12" sqref="A42:A43" start="0" length="0">
    <dxf>
      <border>
        <left style="thin">
          <color indexed="64"/>
        </left>
      </border>
    </dxf>
  </rfmt>
  <rfmt sheetId="12" sqref="A42:F42" start="0" length="0">
    <dxf>
      <border>
        <top style="thin">
          <color indexed="64"/>
        </top>
      </border>
    </dxf>
  </rfmt>
  <rfmt sheetId="12" sqref="F42:F43" start="0" length="0">
    <dxf>
      <border>
        <right style="thin">
          <color indexed="64"/>
        </right>
      </border>
    </dxf>
  </rfmt>
  <rfmt sheetId="12" sqref="A43:F43" start="0" length="0">
    <dxf>
      <border>
        <bottom style="thin">
          <color indexed="64"/>
        </bottom>
      </border>
    </dxf>
  </rfmt>
  <rfmt sheetId="12" sqref="A42:F4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2" sqref="A1:A43" start="0" length="0">
    <dxf>
      <border>
        <left style="thin">
          <color indexed="64"/>
        </left>
      </border>
    </dxf>
  </rfmt>
  <rfmt sheetId="12" sqref="A1:G1" start="0" length="0">
    <dxf>
      <border>
        <top style="thin">
          <color indexed="64"/>
        </top>
      </border>
    </dxf>
  </rfmt>
  <rfmt sheetId="12" sqref="G1:G43" start="0" length="0">
    <dxf>
      <border>
        <right style="thin">
          <color indexed="64"/>
        </right>
      </border>
    </dxf>
  </rfmt>
  <rfmt sheetId="12" sqref="A43:G43" start="0" length="0">
    <dxf>
      <border>
        <bottom style="thin">
          <color indexed="64"/>
        </bottom>
      </border>
    </dxf>
  </rfmt>
  <rfmt sheetId="12" sqref="A1:G4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2" sqref="A1:G43" start="0" length="2147483647">
    <dxf>
      <font>
        <name val="Times New Roman"/>
        <family val="1"/>
        <scheme val="none"/>
      </font>
    </dxf>
  </rfmt>
  <rfmt sheetId="13" sqref="B1:B32" start="0" length="0">
    <dxf>
      <border>
        <left style="thin">
          <color indexed="64"/>
        </left>
      </border>
    </dxf>
  </rfmt>
  <rfmt sheetId="13" sqref="B1:G1" start="0" length="0">
    <dxf>
      <border>
        <top style="thin">
          <color indexed="64"/>
        </top>
      </border>
    </dxf>
  </rfmt>
  <rfmt sheetId="13" sqref="G1:G32" start="0" length="0">
    <dxf>
      <border>
        <right style="thin">
          <color indexed="64"/>
        </right>
      </border>
    </dxf>
  </rfmt>
  <rfmt sheetId="13" sqref="B32:G32" start="0" length="0">
    <dxf>
      <border>
        <bottom style="thin">
          <color indexed="64"/>
        </bottom>
      </border>
    </dxf>
  </rfmt>
  <rfmt sheetId="13" sqref="B1:G32">
    <dxf>
      <border>
        <left style="thin">
          <color indexed="64"/>
        </left>
        <right style="thin">
          <color indexed="64"/>
        </right>
        <top style="thin">
          <color indexed="64"/>
        </top>
        <bottom style="thin">
          <color indexed="64"/>
        </bottom>
        <vertical style="thin">
          <color indexed="64"/>
        </vertical>
        <horizontal style="thin">
          <color indexed="64"/>
        </horizontal>
      </border>
    </dxf>
  </rfmt>
  <rcc rId="497" sId="16">
    <oc r="B52" t="inlineStr">
      <is>
        <t>Lime (costing E90) should be applied in accodance with soil test results once in 3 - 5 years</t>
      </is>
    </oc>
    <nc r="B52" t="inlineStr">
      <is>
        <t>Lime (costing E100) should be applied in accodance with soil test results once in 3 - 5 years</t>
      </is>
    </nc>
  </rcc>
  <rcv guid="{7FA393C0-016B-4ED2-8E1A-A19A1B399678}" action="delete"/>
  <rdn rId="0" localSheetId="6" customView="1" name="Z_7FA393C0_016B_4ED2_8E1A_A19A1B399678_.wvu.Rows" hidden="1" oldHidden="1">
    <formula>Cabbage!$18:$18</formula>
    <oldFormula>Cabbage!$18:$18</oldFormula>
  </rdn>
  <rcv guid="{7FA393C0-016B-4ED2-8E1A-A19A1B399678}"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F44:F45" start="0" length="0">
    <dxf>
      <border>
        <right style="thin">
          <color indexed="64"/>
        </right>
      </border>
    </dxf>
  </rfmt>
  <rfmt sheetId="4" sqref="A45:F45" start="0" length="0">
    <dxf>
      <border>
        <bottom style="thin">
          <color indexed="64"/>
        </bottom>
      </border>
    </dxf>
  </rfmt>
  <rm rId="499" sheetId="4" source="F50" destination="H13" sourceSheetId="4"/>
  <rcv guid="{9725C355-06CF-47EE-8965-9EAAFECFEFE3}" action="delete"/>
  <rdn rId="0" localSheetId="6" customView="1" name="Z_9725C355_06CF_47EE_8965_9EAAFECFEFE3_.wvu.Rows" hidden="1" oldHidden="1">
    <formula>Cabbage!$18:$18</formula>
    <oldFormula>Cabbage!$18:$18</oldFormula>
  </rdn>
  <rcv guid="{9725C355-06CF-47EE-8965-9EAAFECFEFE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DF35B580-617E-4A6D-88E8-EEB31FA4737D}" name="hp" id="-816241767" dateTime="2024-11-13T10:36:31"/>
</us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comments" Target="../comments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vmlDrawing" Target="../drawings/vmlDrawing4.vml"/><Relationship Id="rId5" Type="http://schemas.openxmlformats.org/officeDocument/2006/relationships/printerSettings" Target="../printerSettings/printerSettings16.bin"/><Relationship Id="rId4" Type="http://schemas.openxmlformats.org/officeDocument/2006/relationships/hyperlink" Target="tel:25186040/1"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printerSettings" Target="../printerSettings/printerSettings20.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opLeftCell="B1" zoomScale="140" zoomScaleNormal="140" workbookViewId="0">
      <selection activeCell="B10" sqref="B10"/>
    </sheetView>
  </sheetViews>
  <sheetFormatPr defaultRowHeight="14.4" x14ac:dyDescent="0.3"/>
  <cols>
    <col min="1" max="1" width="11.33203125" customWidth="1"/>
    <col min="4" max="4" width="12" customWidth="1"/>
    <col min="7" max="7" width="17" customWidth="1"/>
    <col min="9" max="9" width="14.44140625" customWidth="1"/>
    <col min="10" max="10" width="14.5546875" customWidth="1"/>
  </cols>
  <sheetData>
    <row r="1" spans="1:14" x14ac:dyDescent="0.3">
      <c r="A1" t="s">
        <v>472</v>
      </c>
    </row>
    <row r="2" spans="1:14" x14ac:dyDescent="0.3">
      <c r="A2" s="51" t="s">
        <v>473</v>
      </c>
      <c r="B2" t="s">
        <v>480</v>
      </c>
      <c r="C2" t="s">
        <v>113</v>
      </c>
      <c r="D2" t="s">
        <v>114</v>
      </c>
      <c r="E2" t="s">
        <v>116</v>
      </c>
      <c r="F2" t="s">
        <v>481</v>
      </c>
      <c r="G2" t="s">
        <v>117</v>
      </c>
      <c r="H2" t="s">
        <v>118</v>
      </c>
      <c r="I2" t="s">
        <v>482</v>
      </c>
      <c r="J2" t="s">
        <v>120</v>
      </c>
      <c r="K2" t="s">
        <v>483</v>
      </c>
      <c r="L2" t="s">
        <v>121</v>
      </c>
      <c r="M2" t="s">
        <v>484</v>
      </c>
      <c r="N2" t="s">
        <v>124</v>
      </c>
    </row>
    <row r="3" spans="1:14" x14ac:dyDescent="0.3">
      <c r="A3" t="s">
        <v>474</v>
      </c>
    </row>
    <row r="4" spans="1:14" x14ac:dyDescent="0.3">
      <c r="A4" t="s">
        <v>475</v>
      </c>
    </row>
    <row r="5" spans="1:14" x14ac:dyDescent="0.3">
      <c r="A5" t="s">
        <v>485</v>
      </c>
    </row>
    <row r="6" spans="1:14" x14ac:dyDescent="0.3">
      <c r="A6" t="s">
        <v>476</v>
      </c>
    </row>
    <row r="7" spans="1:14" x14ac:dyDescent="0.3">
      <c r="A7" t="s">
        <v>477</v>
      </c>
    </row>
    <row r="8" spans="1:14" x14ac:dyDescent="0.3">
      <c r="A8" t="s">
        <v>486</v>
      </c>
    </row>
    <row r="9" spans="1:14" x14ac:dyDescent="0.3">
      <c r="A9" t="s">
        <v>487</v>
      </c>
    </row>
    <row r="10" spans="1:14" x14ac:dyDescent="0.3">
      <c r="A10" t="s">
        <v>472</v>
      </c>
      <c r="B10" t="e">
        <f>AVERAGE(B3:B7)</f>
        <v>#DIV/0!</v>
      </c>
      <c r="C10" t="e">
        <f t="shared" ref="C10:N10" si="0">AVERAGE(C3:C7)</f>
        <v>#DIV/0!</v>
      </c>
      <c r="D10" t="e">
        <f t="shared" si="0"/>
        <v>#DIV/0!</v>
      </c>
      <c r="E10" t="e">
        <f t="shared" si="0"/>
        <v>#DIV/0!</v>
      </c>
      <c r="F10" t="e">
        <f t="shared" si="0"/>
        <v>#DIV/0!</v>
      </c>
      <c r="G10" t="e">
        <f t="shared" si="0"/>
        <v>#DIV/0!</v>
      </c>
      <c r="H10" t="e">
        <f t="shared" si="0"/>
        <v>#DIV/0!</v>
      </c>
      <c r="I10" t="e">
        <f t="shared" si="0"/>
        <v>#DIV/0!</v>
      </c>
      <c r="J10" t="e">
        <f t="shared" si="0"/>
        <v>#DIV/0!</v>
      </c>
      <c r="K10" t="e">
        <f t="shared" si="0"/>
        <v>#DIV/0!</v>
      </c>
      <c r="L10" t="e">
        <f t="shared" si="0"/>
        <v>#DIV/0!</v>
      </c>
      <c r="M10" t="e">
        <f t="shared" si="0"/>
        <v>#DIV/0!</v>
      </c>
      <c r="N10" t="e">
        <f t="shared" si="0"/>
        <v>#DIV/0!</v>
      </c>
    </row>
    <row r="11" spans="1:14" x14ac:dyDescent="0.3">
      <c r="A11" t="s">
        <v>478</v>
      </c>
      <c r="B11" s="52">
        <v>0.95</v>
      </c>
      <c r="C11" s="52">
        <v>0.95</v>
      </c>
      <c r="D11" s="52">
        <v>0.95</v>
      </c>
      <c r="E11" s="52">
        <v>0.95</v>
      </c>
      <c r="F11" s="52">
        <v>0.95</v>
      </c>
      <c r="G11" s="52">
        <v>0.95</v>
      </c>
      <c r="H11" s="52">
        <v>0.95</v>
      </c>
      <c r="I11" s="52">
        <v>0.95</v>
      </c>
      <c r="J11" s="52">
        <v>0.95</v>
      </c>
      <c r="K11" s="52">
        <v>0.95</v>
      </c>
      <c r="L11" s="52">
        <v>0.95</v>
      </c>
      <c r="M11" s="52">
        <v>0.95</v>
      </c>
      <c r="N11" s="52">
        <v>0.95</v>
      </c>
    </row>
    <row r="12" spans="1:14" x14ac:dyDescent="0.3">
      <c r="A12" t="s">
        <v>479</v>
      </c>
      <c r="B12" t="e">
        <f>B11*B10</f>
        <v>#DIV/0!</v>
      </c>
      <c r="C12" t="e">
        <f>C11*C10</f>
        <v>#DIV/0!</v>
      </c>
      <c r="D12" t="e">
        <f>D11*D10</f>
        <v>#DIV/0!</v>
      </c>
      <c r="E12" t="e">
        <f>E11*E10</f>
        <v>#DIV/0!</v>
      </c>
      <c r="F12" t="e">
        <f>F11*F10</f>
        <v>#DIV/0!</v>
      </c>
      <c r="G12" t="e">
        <f t="shared" ref="G12:L12" si="1">G11*G10</f>
        <v>#DIV/0!</v>
      </c>
      <c r="H12" t="e">
        <f t="shared" si="1"/>
        <v>#DIV/0!</v>
      </c>
      <c r="I12" t="e">
        <f t="shared" si="1"/>
        <v>#DIV/0!</v>
      </c>
      <c r="J12" t="e">
        <f t="shared" si="1"/>
        <v>#DIV/0!</v>
      </c>
      <c r="K12" t="e">
        <f t="shared" si="1"/>
        <v>#DIV/0!</v>
      </c>
      <c r="L12" t="e">
        <f t="shared" si="1"/>
        <v>#DIV/0!</v>
      </c>
    </row>
    <row r="17" spans="1:1" x14ac:dyDescent="0.3">
      <c r="A17" s="22"/>
    </row>
  </sheetData>
  <customSheetViews>
    <customSheetView guid="{02199846-6382-4DA0-BCB6-8C4B8E06D201}" scale="140" state="hidden" topLeftCell="B1">
      <selection activeCell="B10" sqref="B10"/>
      <pageMargins left="0.7" right="0.7" top="0.75" bottom="0.75" header="0.3" footer="0.3"/>
      <pageSetup paperSize="9" orientation="portrait" verticalDpi="0" r:id="rId1"/>
    </customSheetView>
    <customSheetView guid="{7FA393C0-016B-4ED2-8E1A-A19A1B399678}" scale="140" state="hidden" topLeftCell="B1">
      <selection activeCell="B10" sqref="B10"/>
      <pageMargins left="0.7" right="0.7" top="0.75" bottom="0.75" header="0.3" footer="0.3"/>
      <pageSetup paperSize="9" orientation="portrait" verticalDpi="0" r:id="rId2"/>
    </customSheetView>
    <customSheetView guid="{9725C355-06CF-47EE-8965-9EAAFECFEFE3}" scale="140" state="hidden" topLeftCell="B1">
      <selection activeCell="B10" sqref="B10"/>
      <pageMargins left="0.7" right="0.7" top="0.75" bottom="0.75" header="0.3" footer="0.3"/>
      <pageSetup paperSize="9" orientation="portrait" verticalDpi="0" r:id="rId3"/>
    </customSheetView>
  </customSheetViews>
  <pageMargins left="0.7" right="0.7" top="0.75" bottom="0.75" header="0.3" footer="0.3"/>
  <pageSetup paperSize="9" orientation="portrait" verticalDpi="0"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92"/>
  <sheetViews>
    <sheetView topLeftCell="A34" zoomScale="101" zoomScaleNormal="180" workbookViewId="0">
      <selection activeCell="G45" sqref="G45"/>
    </sheetView>
  </sheetViews>
  <sheetFormatPr defaultRowHeight="15.6" x14ac:dyDescent="0.3"/>
  <cols>
    <col min="1" max="1" width="3.88671875" customWidth="1"/>
    <col min="2" max="2" width="27.44140625" style="6" customWidth="1"/>
    <col min="3" max="3" width="13.5546875" style="6" customWidth="1"/>
    <col min="4" max="4" width="11.5546875" style="11" customWidth="1"/>
    <col min="5" max="5" width="14.44140625" style="11" customWidth="1"/>
    <col min="6" max="6" width="16.44140625" style="11" customWidth="1"/>
    <col min="7" max="7" width="15.6640625" style="11" customWidth="1"/>
    <col min="9" max="9" width="13.33203125" bestFit="1" customWidth="1"/>
    <col min="11" max="11" width="9.44140625" bestFit="1" customWidth="1"/>
  </cols>
  <sheetData>
    <row r="1" spans="2:13" ht="17.25" customHeight="1" x14ac:dyDescent="0.3">
      <c r="D1" s="10" t="s">
        <v>502</v>
      </c>
    </row>
    <row r="2" spans="2:13" ht="17.25" customHeight="1" x14ac:dyDescent="0.3">
      <c r="B2" s="12"/>
      <c r="C2" s="13" t="s">
        <v>0</v>
      </c>
      <c r="D2" s="14" t="s">
        <v>1</v>
      </c>
      <c r="E2" s="14" t="s">
        <v>109</v>
      </c>
      <c r="F2" s="14" t="s">
        <v>110</v>
      </c>
      <c r="G2" s="14" t="s">
        <v>111</v>
      </c>
      <c r="I2" s="89" t="s">
        <v>490</v>
      </c>
    </row>
    <row r="3" spans="2:13" ht="17.25" customHeight="1" x14ac:dyDescent="0.3">
      <c r="B3" s="13" t="s">
        <v>2</v>
      </c>
      <c r="C3" s="12" t="s">
        <v>3</v>
      </c>
      <c r="D3" s="15">
        <v>15</v>
      </c>
      <c r="E3" s="15">
        <v>10000</v>
      </c>
      <c r="F3" s="15">
        <f>D3*E3</f>
        <v>150000</v>
      </c>
      <c r="G3" s="15">
        <f>F3/2</f>
        <v>75000</v>
      </c>
      <c r="I3" t="s">
        <v>528</v>
      </c>
      <c r="K3" s="72">
        <f>D3/2</f>
        <v>7.5</v>
      </c>
      <c r="M3">
        <v>15000</v>
      </c>
    </row>
    <row r="4" spans="2:13" ht="17.25" customHeight="1" x14ac:dyDescent="0.3">
      <c r="B4" s="13" t="s">
        <v>4</v>
      </c>
      <c r="C4" s="12"/>
      <c r="D4" s="15"/>
      <c r="E4" s="15"/>
      <c r="F4" s="15"/>
      <c r="G4" s="15"/>
    </row>
    <row r="5" spans="2:13" ht="17.25" customHeight="1" x14ac:dyDescent="0.3">
      <c r="B5" s="13" t="s">
        <v>5</v>
      </c>
      <c r="C5" s="13" t="s">
        <v>0</v>
      </c>
      <c r="D5" s="14" t="s">
        <v>6</v>
      </c>
      <c r="E5" s="14" t="s">
        <v>7</v>
      </c>
      <c r="F5" s="14" t="s">
        <v>8</v>
      </c>
      <c r="G5" s="16" t="s">
        <v>9</v>
      </c>
    </row>
    <row r="6" spans="2:13" ht="17.25" customHeight="1" x14ac:dyDescent="0.3">
      <c r="B6" s="12" t="s">
        <v>10</v>
      </c>
      <c r="C6" s="12" t="s">
        <v>11</v>
      </c>
      <c r="D6" s="17">
        <v>30</v>
      </c>
      <c r="E6" s="17">
        <f>'Item List 2024'!D426</f>
        <v>921</v>
      </c>
      <c r="F6" s="17">
        <f>D6*E6</f>
        <v>27630</v>
      </c>
      <c r="G6" s="17">
        <f>F6/2</f>
        <v>13815</v>
      </c>
    </row>
    <row r="7" spans="2:13" ht="17.25" customHeight="1" x14ac:dyDescent="0.3">
      <c r="B7" s="12" t="s">
        <v>12</v>
      </c>
      <c r="C7" s="12">
        <v>1000</v>
      </c>
      <c r="D7" s="17">
        <v>3</v>
      </c>
      <c r="E7" s="17">
        <f>'Item List 2024'!D426</f>
        <v>921</v>
      </c>
      <c r="F7" s="17">
        <f t="shared" ref="F7:F40" si="0">D7*E7</f>
        <v>2763</v>
      </c>
      <c r="G7" s="17">
        <f t="shared" ref="G7:G40" si="1">F7/2</f>
        <v>1381.5</v>
      </c>
    </row>
    <row r="8" spans="2:13" ht="17.25" customHeight="1" x14ac:dyDescent="0.3">
      <c r="B8" s="12" t="s">
        <v>13</v>
      </c>
      <c r="C8" s="12" t="s">
        <v>14</v>
      </c>
      <c r="D8" s="15">
        <v>2.5</v>
      </c>
      <c r="E8" s="15">
        <f>'Item List 2024'!D17</f>
        <v>600</v>
      </c>
      <c r="F8" s="15">
        <f t="shared" si="0"/>
        <v>1500</v>
      </c>
      <c r="G8" s="15">
        <f t="shared" si="1"/>
        <v>750</v>
      </c>
    </row>
    <row r="9" spans="2:13" ht="17.25" customHeight="1" x14ac:dyDescent="0.3">
      <c r="B9" s="12" t="s">
        <v>15</v>
      </c>
      <c r="C9" s="12" t="s">
        <v>14</v>
      </c>
      <c r="D9" s="15">
        <v>1.5</v>
      </c>
      <c r="E9" s="15">
        <f>'Item List 2024'!D18</f>
        <v>600</v>
      </c>
      <c r="F9" s="15">
        <f t="shared" si="0"/>
        <v>900</v>
      </c>
      <c r="G9" s="15">
        <f t="shared" si="1"/>
        <v>450</v>
      </c>
    </row>
    <row r="10" spans="2:13" ht="17.25" customHeight="1" x14ac:dyDescent="0.3">
      <c r="B10" s="12" t="s">
        <v>16</v>
      </c>
      <c r="C10" s="12" t="s">
        <v>14</v>
      </c>
      <c r="D10" s="15">
        <v>1</v>
      </c>
      <c r="E10" s="15">
        <f>'Item List 2024'!D19</f>
        <v>600</v>
      </c>
      <c r="F10" s="15">
        <f t="shared" si="0"/>
        <v>600</v>
      </c>
      <c r="G10" s="15">
        <f t="shared" si="1"/>
        <v>300</v>
      </c>
    </row>
    <row r="11" spans="2:13" ht="17.25" customHeight="1" x14ac:dyDescent="0.3">
      <c r="B11" s="12" t="s">
        <v>611</v>
      </c>
      <c r="C11" s="12" t="s">
        <v>18</v>
      </c>
      <c r="D11" s="15">
        <v>8</v>
      </c>
      <c r="E11" s="15">
        <f>'Item List 2024'!D215</f>
        <v>816</v>
      </c>
      <c r="F11" s="15">
        <f t="shared" si="0"/>
        <v>6528</v>
      </c>
      <c r="G11" s="15">
        <f t="shared" si="1"/>
        <v>3264</v>
      </c>
    </row>
    <row r="12" spans="2:13" ht="17.25" customHeight="1" x14ac:dyDescent="0.3">
      <c r="B12" s="12" t="str">
        <f>'Item List 2024'!B216</f>
        <v>5:1:5 (45) fertilizer</v>
      </c>
      <c r="C12" s="12" t="s">
        <v>18</v>
      </c>
      <c r="D12" s="15">
        <v>4</v>
      </c>
      <c r="E12" s="15">
        <f>'Item List 2024'!D216</f>
        <v>1038</v>
      </c>
      <c r="F12" s="15">
        <f t="shared" si="0"/>
        <v>4152</v>
      </c>
      <c r="G12" s="15">
        <f t="shared" si="1"/>
        <v>2076</v>
      </c>
    </row>
    <row r="13" spans="2:13" ht="17.25" customHeight="1" x14ac:dyDescent="0.3">
      <c r="B13" s="12" t="s">
        <v>19</v>
      </c>
      <c r="C13" s="12" t="s">
        <v>20</v>
      </c>
      <c r="D13" s="15">
        <v>20</v>
      </c>
      <c r="E13" s="15">
        <f>'Item List 2024'!D223</f>
        <v>100</v>
      </c>
      <c r="F13" s="15">
        <f t="shared" si="0"/>
        <v>2000</v>
      </c>
      <c r="G13" s="15">
        <f t="shared" si="1"/>
        <v>1000</v>
      </c>
    </row>
    <row r="14" spans="2:13" ht="17.25" customHeight="1" x14ac:dyDescent="0.3">
      <c r="B14" s="12" t="s">
        <v>21</v>
      </c>
      <c r="C14" s="12" t="s">
        <v>18</v>
      </c>
      <c r="D14" s="15">
        <v>4</v>
      </c>
      <c r="E14" s="15">
        <f>'Item List 2024'!D217</f>
        <v>625</v>
      </c>
      <c r="F14" s="15">
        <f t="shared" si="0"/>
        <v>2500</v>
      </c>
      <c r="G14" s="15">
        <f t="shared" si="1"/>
        <v>1250</v>
      </c>
    </row>
    <row r="15" spans="2:13" ht="17.25" customHeight="1" x14ac:dyDescent="0.3">
      <c r="B15" s="12" t="s">
        <v>523</v>
      </c>
      <c r="C15" s="12" t="s">
        <v>521</v>
      </c>
      <c r="D15" s="15">
        <v>4</v>
      </c>
      <c r="E15" s="15">
        <f>'Item List 2024'!D24</f>
        <v>500</v>
      </c>
      <c r="F15" s="15">
        <f t="shared" si="0"/>
        <v>2000</v>
      </c>
      <c r="G15" s="15">
        <f t="shared" si="1"/>
        <v>1000</v>
      </c>
    </row>
    <row r="16" spans="2:13" ht="17.25" customHeight="1" x14ac:dyDescent="0.3">
      <c r="B16" s="12" t="s">
        <v>22</v>
      </c>
      <c r="C16" s="12" t="s">
        <v>631</v>
      </c>
      <c r="D16" s="17">
        <v>3</v>
      </c>
      <c r="E16" s="17">
        <f>'Item List 2024'!D21</f>
        <v>700</v>
      </c>
      <c r="F16" s="17">
        <f t="shared" si="0"/>
        <v>2100</v>
      </c>
      <c r="G16" s="17">
        <f t="shared" si="1"/>
        <v>1050</v>
      </c>
    </row>
    <row r="17" spans="2:7" ht="17.25" customHeight="1" x14ac:dyDescent="0.3">
      <c r="B17" s="12" t="s">
        <v>23</v>
      </c>
      <c r="C17" s="12"/>
      <c r="D17" s="17">
        <v>1</v>
      </c>
      <c r="E17" s="17">
        <f>'Item List 2024'!D23</f>
        <v>1000</v>
      </c>
      <c r="F17" s="17">
        <f t="shared" si="0"/>
        <v>1000</v>
      </c>
      <c r="G17" s="17">
        <f t="shared" si="1"/>
        <v>500</v>
      </c>
    </row>
    <row r="18" spans="2:7" ht="17.25" customHeight="1" x14ac:dyDescent="0.3">
      <c r="B18" s="13" t="s">
        <v>24</v>
      </c>
      <c r="C18" s="12"/>
      <c r="D18" s="15"/>
      <c r="E18" s="15"/>
      <c r="F18" s="15"/>
      <c r="G18" s="15"/>
    </row>
    <row r="19" spans="2:7" ht="17.25" customHeight="1" x14ac:dyDescent="0.3">
      <c r="B19" s="98" t="s">
        <v>516</v>
      </c>
      <c r="C19" s="12"/>
      <c r="D19" s="15"/>
      <c r="E19" s="15"/>
      <c r="F19" s="15"/>
      <c r="G19" s="15"/>
    </row>
    <row r="20" spans="2:7" ht="17.25" customHeight="1" x14ac:dyDescent="0.3">
      <c r="B20" s="97" t="s">
        <v>488</v>
      </c>
      <c r="C20" s="12" t="s">
        <v>34</v>
      </c>
      <c r="D20" s="15">
        <v>2</v>
      </c>
      <c r="E20" s="15">
        <f>'Item List 2024'!D460</f>
        <v>400</v>
      </c>
      <c r="F20" s="15">
        <f t="shared" si="0"/>
        <v>800</v>
      </c>
      <c r="G20" s="15">
        <f>F20</f>
        <v>800</v>
      </c>
    </row>
    <row r="21" spans="2:7" ht="17.25" customHeight="1" x14ac:dyDescent="0.3">
      <c r="B21" s="97" t="s">
        <v>36</v>
      </c>
      <c r="C21" s="12" t="s">
        <v>34</v>
      </c>
      <c r="D21" s="15">
        <v>1</v>
      </c>
      <c r="E21" s="15">
        <f>'Item List 2024'!D455</f>
        <v>260</v>
      </c>
      <c r="F21" s="15">
        <f t="shared" si="0"/>
        <v>260</v>
      </c>
      <c r="G21" s="169">
        <f>F21</f>
        <v>260</v>
      </c>
    </row>
    <row r="22" spans="2:7" ht="17.25" customHeight="1" x14ac:dyDescent="0.3">
      <c r="B22" s="97" t="str">
        <f>'Item List 2024'!B312</f>
        <v>Garden Ripcod</v>
      </c>
      <c r="C22" s="12" t="s">
        <v>34</v>
      </c>
      <c r="D22" s="15">
        <v>1</v>
      </c>
      <c r="E22" s="15">
        <f>'Item List 2024'!D312</f>
        <v>300</v>
      </c>
      <c r="F22" s="15">
        <f t="shared" si="0"/>
        <v>300</v>
      </c>
      <c r="G22" s="15">
        <f>F22</f>
        <v>300</v>
      </c>
    </row>
    <row r="23" spans="2:7" ht="17.25" customHeight="1" x14ac:dyDescent="0.3">
      <c r="B23" s="98" t="s">
        <v>517</v>
      </c>
      <c r="C23" s="12"/>
      <c r="D23" s="15"/>
      <c r="E23" s="15"/>
      <c r="F23" s="15"/>
      <c r="G23" s="15"/>
    </row>
    <row r="24" spans="2:7" ht="17.25" customHeight="1" x14ac:dyDescent="0.3">
      <c r="B24" s="99" t="s">
        <v>26</v>
      </c>
      <c r="C24" s="12" t="s">
        <v>27</v>
      </c>
      <c r="D24" s="15">
        <v>3</v>
      </c>
      <c r="E24" s="15">
        <f>'Item List 2024'!D266</f>
        <v>290</v>
      </c>
      <c r="F24" s="15">
        <f t="shared" si="0"/>
        <v>870</v>
      </c>
      <c r="G24" s="15">
        <f>'Item List 2024'!D266*2</f>
        <v>580</v>
      </c>
    </row>
    <row r="25" spans="2:7" ht="17.25" customHeight="1" x14ac:dyDescent="0.3">
      <c r="B25" s="99" t="s">
        <v>28</v>
      </c>
      <c r="C25" s="12" t="s">
        <v>29</v>
      </c>
      <c r="D25" s="15">
        <v>1</v>
      </c>
      <c r="E25" s="15">
        <f>'Item List 2024'!D295</f>
        <v>1730</v>
      </c>
      <c r="F25" s="15">
        <f t="shared" si="0"/>
        <v>1730</v>
      </c>
      <c r="G25" s="169">
        <f>'Item List 2024'!D294</f>
        <v>875</v>
      </c>
    </row>
    <row r="26" spans="2:7" ht="17.25" customHeight="1" x14ac:dyDescent="0.3">
      <c r="B26" s="99" t="s">
        <v>501</v>
      </c>
      <c r="C26" s="12" t="s">
        <v>64</v>
      </c>
      <c r="D26" s="15">
        <v>2</v>
      </c>
      <c r="E26" s="15">
        <f>'Item List 2024'!D308</f>
        <v>668.25</v>
      </c>
      <c r="F26" s="15">
        <f t="shared" si="0"/>
        <v>1336.5</v>
      </c>
      <c r="G26" s="15">
        <f t="shared" si="1"/>
        <v>668.25</v>
      </c>
    </row>
    <row r="27" spans="2:7" ht="17.25" customHeight="1" x14ac:dyDescent="0.3">
      <c r="B27" s="99" t="s">
        <v>89</v>
      </c>
      <c r="C27" s="12" t="s">
        <v>31</v>
      </c>
      <c r="D27" s="15">
        <v>1</v>
      </c>
      <c r="E27" s="15">
        <f>'Item List 2024'!D292</f>
        <v>340</v>
      </c>
      <c r="F27" s="15">
        <f t="shared" si="0"/>
        <v>340</v>
      </c>
      <c r="G27" s="169">
        <f>'Item List 2024'!D293*2</f>
        <v>170</v>
      </c>
    </row>
    <row r="28" spans="2:7" ht="17.25" customHeight="1" x14ac:dyDescent="0.3">
      <c r="B28" s="99" t="s">
        <v>32</v>
      </c>
      <c r="C28" s="12" t="s">
        <v>31</v>
      </c>
      <c r="D28" s="15">
        <v>1</v>
      </c>
      <c r="E28" s="15">
        <f>'Item List 2024'!D281</f>
        <v>470</v>
      </c>
      <c r="F28" s="15">
        <f t="shared" si="0"/>
        <v>470</v>
      </c>
      <c r="G28" s="169">
        <f>F28</f>
        <v>470</v>
      </c>
    </row>
    <row r="29" spans="2:7" ht="17.25" customHeight="1" x14ac:dyDescent="0.3">
      <c r="B29" s="98" t="s">
        <v>544</v>
      </c>
      <c r="C29" s="12"/>
      <c r="D29" s="15"/>
      <c r="E29" s="15"/>
      <c r="F29" s="15"/>
      <c r="G29" s="15"/>
    </row>
    <row r="30" spans="2:7" ht="17.25" customHeight="1" x14ac:dyDescent="0.3">
      <c r="B30" s="99" t="s">
        <v>37</v>
      </c>
      <c r="C30" s="12" t="s">
        <v>25</v>
      </c>
      <c r="D30" s="15">
        <v>1</v>
      </c>
      <c r="E30" s="15">
        <f>'Item List 2024'!D227</f>
        <v>810</v>
      </c>
      <c r="F30" s="15">
        <f t="shared" si="0"/>
        <v>810</v>
      </c>
      <c r="G30" s="15">
        <f>'Item List 2024'!D226*3</f>
        <v>525</v>
      </c>
    </row>
    <row r="31" spans="2:7" ht="17.25" customHeight="1" x14ac:dyDescent="0.3">
      <c r="B31" s="99" t="s">
        <v>38</v>
      </c>
      <c r="C31" s="12" t="s">
        <v>39</v>
      </c>
      <c r="D31" s="15">
        <v>1</v>
      </c>
      <c r="E31" s="15">
        <f>'Item List 2024'!D285</f>
        <v>470</v>
      </c>
      <c r="F31" s="15">
        <f t="shared" si="0"/>
        <v>470</v>
      </c>
      <c r="G31" s="169">
        <f>F31</f>
        <v>470</v>
      </c>
    </row>
    <row r="32" spans="2:7" ht="17.25" customHeight="1" x14ac:dyDescent="0.3">
      <c r="B32" s="13" t="s">
        <v>532</v>
      </c>
      <c r="C32" s="12"/>
      <c r="D32" s="17"/>
      <c r="E32" s="17"/>
      <c r="F32" s="17"/>
      <c r="G32" s="17"/>
    </row>
    <row r="33" spans="2:11" ht="17.25" customHeight="1" x14ac:dyDescent="0.3">
      <c r="B33" s="12" t="s">
        <v>44</v>
      </c>
      <c r="C33" s="12" t="s">
        <v>45</v>
      </c>
      <c r="D33" s="17">
        <v>15</v>
      </c>
      <c r="E33" s="17">
        <f>'Item List 2024'!D26</f>
        <v>80</v>
      </c>
      <c r="F33" s="17">
        <f t="shared" si="0"/>
        <v>1200</v>
      </c>
      <c r="G33" s="17">
        <f t="shared" si="1"/>
        <v>600</v>
      </c>
    </row>
    <row r="34" spans="2:11" ht="17.25" customHeight="1" x14ac:dyDescent="0.3">
      <c r="B34" s="12" t="s">
        <v>46</v>
      </c>
      <c r="C34" s="12" t="s">
        <v>45</v>
      </c>
      <c r="D34" s="17">
        <v>1</v>
      </c>
      <c r="E34" s="17">
        <f>'Item List 2024'!D26</f>
        <v>80</v>
      </c>
      <c r="F34" s="17">
        <f t="shared" si="0"/>
        <v>80</v>
      </c>
      <c r="G34" s="17">
        <f t="shared" si="1"/>
        <v>40</v>
      </c>
    </row>
    <row r="35" spans="2:11" ht="17.25" customHeight="1" x14ac:dyDescent="0.3">
      <c r="B35" s="12" t="s">
        <v>47</v>
      </c>
      <c r="C35" s="12" t="s">
        <v>45</v>
      </c>
      <c r="D35" s="17">
        <v>30</v>
      </c>
      <c r="E35" s="17">
        <f>'Item List 2024'!D26</f>
        <v>80</v>
      </c>
      <c r="F35" s="17">
        <f t="shared" si="0"/>
        <v>2400</v>
      </c>
      <c r="G35" s="17">
        <f t="shared" si="1"/>
        <v>1200</v>
      </c>
    </row>
    <row r="36" spans="2:11" ht="17.25" customHeight="1" x14ac:dyDescent="0.3">
      <c r="B36" s="12" t="s">
        <v>48</v>
      </c>
      <c r="C36" s="12" t="s">
        <v>45</v>
      </c>
      <c r="D36" s="17">
        <v>5</v>
      </c>
      <c r="E36" s="17">
        <f>'Item List 2024'!D26</f>
        <v>80</v>
      </c>
      <c r="F36" s="17">
        <f t="shared" si="0"/>
        <v>400</v>
      </c>
      <c r="G36" s="17">
        <f t="shared" si="1"/>
        <v>200</v>
      </c>
    </row>
    <row r="37" spans="2:11" ht="17.25" customHeight="1" x14ac:dyDescent="0.3">
      <c r="B37" s="12" t="s">
        <v>50</v>
      </c>
      <c r="C37" s="12" t="s">
        <v>45</v>
      </c>
      <c r="D37" s="17">
        <v>12</v>
      </c>
      <c r="E37" s="17">
        <f>'Item List 2024'!D26</f>
        <v>80</v>
      </c>
      <c r="F37" s="17">
        <f t="shared" si="0"/>
        <v>960</v>
      </c>
      <c r="G37" s="17">
        <f t="shared" si="1"/>
        <v>480</v>
      </c>
    </row>
    <row r="38" spans="2:11" ht="17.25" customHeight="1" x14ac:dyDescent="0.3">
      <c r="B38" s="12" t="s">
        <v>22</v>
      </c>
      <c r="C38" s="12" t="s">
        <v>45</v>
      </c>
      <c r="D38" s="17">
        <v>15</v>
      </c>
      <c r="E38" s="17">
        <f>'Item List 2024'!D26</f>
        <v>80</v>
      </c>
      <c r="F38" s="17">
        <f t="shared" si="0"/>
        <v>1200</v>
      </c>
      <c r="G38" s="17">
        <f t="shared" si="1"/>
        <v>600</v>
      </c>
    </row>
    <row r="39" spans="2:11" ht="17.25" customHeight="1" x14ac:dyDescent="0.3">
      <c r="B39" s="12" t="s">
        <v>51</v>
      </c>
      <c r="C39" s="12" t="s">
        <v>45</v>
      </c>
      <c r="D39" s="17">
        <v>240</v>
      </c>
      <c r="E39" s="17">
        <f>'Item List 2024'!D26</f>
        <v>80</v>
      </c>
      <c r="F39" s="17">
        <f t="shared" si="0"/>
        <v>19200</v>
      </c>
      <c r="G39" s="17">
        <f t="shared" si="1"/>
        <v>9600</v>
      </c>
    </row>
    <row r="40" spans="2:11" ht="17.25" customHeight="1" x14ac:dyDescent="0.3">
      <c r="B40" s="12" t="s">
        <v>52</v>
      </c>
      <c r="C40" s="12" t="s">
        <v>521</v>
      </c>
      <c r="D40" s="17">
        <v>20</v>
      </c>
      <c r="E40" s="17">
        <v>300</v>
      </c>
      <c r="F40" s="17">
        <f t="shared" si="0"/>
        <v>6000</v>
      </c>
      <c r="G40" s="17">
        <f t="shared" si="1"/>
        <v>3000</v>
      </c>
    </row>
    <row r="41" spans="2:11" ht="17.25" customHeight="1" x14ac:dyDescent="0.3">
      <c r="B41" s="13" t="s">
        <v>53</v>
      </c>
      <c r="C41" s="12"/>
      <c r="D41" s="17"/>
      <c r="E41" s="17"/>
      <c r="F41" s="53">
        <f>SUM(F6:F40)</f>
        <v>92499.5</v>
      </c>
      <c r="G41" s="53">
        <f>SUM(G6:G40)</f>
        <v>47674.75</v>
      </c>
    </row>
    <row r="42" spans="2:11" ht="17.25" customHeight="1" x14ac:dyDescent="0.3">
      <c r="B42" s="13" t="s">
        <v>492</v>
      </c>
      <c r="C42" s="12"/>
      <c r="D42" s="15"/>
      <c r="E42" s="15"/>
      <c r="F42" s="14">
        <f>F3-F41</f>
        <v>57500.5</v>
      </c>
      <c r="G42" s="14">
        <f>G3-G41</f>
        <v>27325.25</v>
      </c>
    </row>
    <row r="43" spans="2:11" ht="17.25" customHeight="1" x14ac:dyDescent="0.3">
      <c r="B43" s="13" t="s">
        <v>54</v>
      </c>
      <c r="C43" s="12"/>
      <c r="D43" s="15"/>
      <c r="E43" s="15"/>
      <c r="F43" s="57">
        <f>F42/F3</f>
        <v>0.38333666666666666</v>
      </c>
      <c r="G43" s="57">
        <f>G42/G3</f>
        <v>0.36433666666666664</v>
      </c>
    </row>
    <row r="44" spans="2:11" ht="17.25" customHeight="1" x14ac:dyDescent="0.3">
      <c r="B44" s="13" t="s">
        <v>55</v>
      </c>
      <c r="C44" s="12" t="s">
        <v>56</v>
      </c>
      <c r="D44" s="15"/>
      <c r="E44" s="15"/>
      <c r="F44" s="14">
        <f>F41/D3</f>
        <v>6166.6333333333332</v>
      </c>
      <c r="G44" s="14">
        <f>G41/K3</f>
        <v>6356.6333333333332</v>
      </c>
      <c r="K44" s="72"/>
    </row>
    <row r="45" spans="2:11" ht="17.25" customHeight="1" x14ac:dyDescent="0.3">
      <c r="B45" s="13" t="s">
        <v>649</v>
      </c>
      <c r="C45" s="12" t="s">
        <v>58</v>
      </c>
      <c r="D45" s="15"/>
      <c r="E45" s="15"/>
      <c r="F45" s="14">
        <f>F41/E3</f>
        <v>9.2499500000000001</v>
      </c>
      <c r="G45" s="14">
        <f>G41/E3</f>
        <v>4.7674750000000001</v>
      </c>
    </row>
    <row r="46" spans="2:11" x14ac:dyDescent="0.3">
      <c r="B46" s="200" t="s">
        <v>85</v>
      </c>
      <c r="C46" s="125" t="s">
        <v>646</v>
      </c>
      <c r="D46" s="126"/>
      <c r="E46" s="126"/>
      <c r="F46" s="201">
        <f>F41/M3</f>
        <v>6.1666333333333334</v>
      </c>
      <c r="G46" s="126"/>
    </row>
    <row r="47" spans="2:11" ht="17.25" customHeight="1" x14ac:dyDescent="0.3"/>
    <row r="48" spans="2:11" ht="17.25" customHeight="1" x14ac:dyDescent="0.3"/>
    <row r="49" spans="2:7" x14ac:dyDescent="0.3">
      <c r="B49" s="54" t="s">
        <v>490</v>
      </c>
      <c r="C49" s="7"/>
      <c r="D49" s="8"/>
      <c r="E49" s="8"/>
      <c r="F49" s="8"/>
      <c r="G49" s="8"/>
    </row>
    <row r="50" spans="2:7" x14ac:dyDescent="0.3">
      <c r="B50" s="7" t="s">
        <v>650</v>
      </c>
      <c r="C50" s="7"/>
      <c r="D50" s="8"/>
      <c r="E50" s="8"/>
      <c r="F50" s="8"/>
      <c r="G50" s="8"/>
    </row>
    <row r="51" spans="2:7" x14ac:dyDescent="0.3">
      <c r="B51" s="7"/>
      <c r="C51" s="7"/>
      <c r="D51" s="8"/>
      <c r="E51" s="8"/>
      <c r="F51" s="8"/>
      <c r="G51" s="8"/>
    </row>
    <row r="52" spans="2:7" x14ac:dyDescent="0.3">
      <c r="B52" s="7"/>
      <c r="C52" s="7"/>
      <c r="D52" s="8"/>
      <c r="E52" s="8"/>
      <c r="F52" s="8"/>
      <c r="G52" s="8"/>
    </row>
    <row r="53" spans="2:7" s="18" customFormat="1" x14ac:dyDescent="0.3">
      <c r="B53" s="54"/>
      <c r="C53" s="73"/>
      <c r="D53" s="55"/>
      <c r="E53" s="55"/>
      <c r="F53" s="55"/>
      <c r="G53" s="55"/>
    </row>
    <row r="54" spans="2:7" x14ac:dyDescent="0.3">
      <c r="B54" s="7"/>
      <c r="C54" s="56"/>
      <c r="D54" s="8"/>
      <c r="E54" s="8"/>
      <c r="F54" s="8"/>
      <c r="G54" s="8"/>
    </row>
    <row r="55" spans="2:7" x14ac:dyDescent="0.3">
      <c r="B55" s="7"/>
      <c r="C55" s="56"/>
      <c r="D55" s="8"/>
      <c r="E55" s="8"/>
      <c r="F55" s="8"/>
      <c r="G55" s="8"/>
    </row>
    <row r="56" spans="2:7" x14ac:dyDescent="0.3">
      <c r="B56" s="7"/>
      <c r="C56" s="56"/>
      <c r="D56" s="8"/>
      <c r="E56" s="8"/>
      <c r="F56" s="8"/>
      <c r="G56" s="8"/>
    </row>
    <row r="57" spans="2:7" x14ac:dyDescent="0.3">
      <c r="B57" s="7"/>
      <c r="C57" s="56"/>
      <c r="D57" s="8"/>
      <c r="E57" s="8"/>
      <c r="F57" s="8"/>
      <c r="G57" s="8"/>
    </row>
    <row r="58" spans="2:7" x14ac:dyDescent="0.3">
      <c r="B58" s="7"/>
      <c r="C58" s="7"/>
      <c r="D58" s="8"/>
      <c r="E58" s="8"/>
      <c r="F58" s="8"/>
      <c r="G58" s="8"/>
    </row>
    <row r="59" spans="2:7" ht="17.25" customHeight="1" x14ac:dyDescent="0.3"/>
    <row r="60" spans="2:7" ht="17.25" customHeight="1" x14ac:dyDescent="0.3"/>
    <row r="61" spans="2:7" ht="17.25" customHeight="1" x14ac:dyDescent="0.3"/>
    <row r="62" spans="2:7" ht="17.25" customHeight="1" x14ac:dyDescent="0.3"/>
    <row r="63" spans="2:7" ht="17.25" customHeight="1" x14ac:dyDescent="0.3"/>
    <row r="64" spans="2:7" ht="17.25" customHeight="1" x14ac:dyDescent="0.3"/>
    <row r="65" ht="17.25" customHeight="1" x14ac:dyDescent="0.3"/>
    <row r="66" ht="17.25" customHeight="1" x14ac:dyDescent="0.3"/>
    <row r="67" ht="17.25" customHeight="1" x14ac:dyDescent="0.3"/>
    <row r="68" ht="17.25" customHeight="1" x14ac:dyDescent="0.3"/>
    <row r="69" ht="17.25" customHeight="1" x14ac:dyDescent="0.3"/>
    <row r="70" ht="17.25" customHeight="1" x14ac:dyDescent="0.3"/>
    <row r="71" ht="17.25" customHeight="1" x14ac:dyDescent="0.3"/>
    <row r="72" ht="17.25" customHeight="1" x14ac:dyDescent="0.3"/>
    <row r="73" ht="17.25" customHeight="1" x14ac:dyDescent="0.3"/>
    <row r="74" ht="17.25" customHeight="1" x14ac:dyDescent="0.3"/>
    <row r="75" ht="17.25" customHeight="1" x14ac:dyDescent="0.3"/>
    <row r="76" ht="17.25" customHeight="1" x14ac:dyDescent="0.3"/>
    <row r="77" ht="17.25" customHeight="1" x14ac:dyDescent="0.3"/>
    <row r="78" ht="17.25" customHeight="1" x14ac:dyDescent="0.3"/>
    <row r="79" ht="17.25" customHeight="1" x14ac:dyDescent="0.3"/>
    <row r="80"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sheetData>
  <customSheetViews>
    <customSheetView guid="{02199846-6382-4DA0-BCB6-8C4B8E06D201}" scale="101" topLeftCell="A34">
      <selection activeCell="G45" sqref="G45"/>
      <pageMargins left="0.7" right="0.7" top="0.75" bottom="0.75" header="0.3" footer="0.3"/>
    </customSheetView>
    <customSheetView guid="{7FA393C0-016B-4ED2-8E1A-A19A1B399678}" scale="101" topLeftCell="A30">
      <selection activeCell="H39" sqref="H39"/>
      <pageMargins left="0.7" right="0.7" top="0.75" bottom="0.75" header="0.3" footer="0.3"/>
    </customSheetView>
    <customSheetView guid="{9725C355-06CF-47EE-8965-9EAAFECFEFE3}" scale="101" topLeftCell="A34">
      <selection activeCell="G45" sqref="G45"/>
      <pageMargins left="0.7" right="0.7" top="0.75" bottom="0.75" header="0.3" footer="0.3"/>
    </customSheetView>
  </customSheetView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41"/>
  <sheetViews>
    <sheetView topLeftCell="A7" zoomScale="115" zoomScaleNormal="92" workbookViewId="0">
      <selection activeCell="G38" sqref="G38"/>
    </sheetView>
  </sheetViews>
  <sheetFormatPr defaultRowHeight="14.4" x14ac:dyDescent="0.3"/>
  <cols>
    <col min="1" max="1" width="2.109375" customWidth="1"/>
    <col min="2" max="2" width="25.44140625" customWidth="1"/>
    <col min="3" max="3" width="10.44140625" bestFit="1" customWidth="1"/>
    <col min="4" max="4" width="10.44140625" style="1" bestFit="1" customWidth="1"/>
    <col min="5" max="5" width="15.6640625" style="1" customWidth="1"/>
    <col min="6" max="7" width="20.33203125" style="1" customWidth="1"/>
  </cols>
  <sheetData>
    <row r="1" spans="2:13" x14ac:dyDescent="0.3">
      <c r="B1" s="245" t="s">
        <v>122</v>
      </c>
      <c r="C1" s="245"/>
      <c r="D1" s="245"/>
      <c r="E1" s="245"/>
      <c r="F1" s="245"/>
      <c r="G1" s="245"/>
    </row>
    <row r="2" spans="2:13" ht="18.75" customHeight="1" x14ac:dyDescent="0.3">
      <c r="B2" s="12"/>
      <c r="C2" s="106" t="s">
        <v>0</v>
      </c>
      <c r="D2" s="108" t="s">
        <v>1</v>
      </c>
      <c r="E2" s="108" t="s">
        <v>109</v>
      </c>
      <c r="F2" s="108" t="s">
        <v>110</v>
      </c>
      <c r="G2" s="108" t="s">
        <v>111</v>
      </c>
    </row>
    <row r="3" spans="2:13" ht="18.75" customHeight="1" x14ac:dyDescent="0.3">
      <c r="B3" s="99" t="s">
        <v>2</v>
      </c>
      <c r="C3" s="174" t="s">
        <v>3</v>
      </c>
      <c r="D3" s="211">
        <v>40</v>
      </c>
      <c r="E3" s="211">
        <v>4000</v>
      </c>
      <c r="F3" s="211">
        <f>D3*E3</f>
        <v>160000</v>
      </c>
      <c r="G3" s="211">
        <f>F3/2</f>
        <v>80000</v>
      </c>
      <c r="J3" s="72">
        <f>D3/2</f>
        <v>20</v>
      </c>
      <c r="L3">
        <v>40000</v>
      </c>
      <c r="M3">
        <f>L3/10</f>
        <v>4000</v>
      </c>
    </row>
    <row r="4" spans="2:13" ht="18.75" customHeight="1" x14ac:dyDescent="0.3">
      <c r="B4" s="212" t="s">
        <v>4</v>
      </c>
      <c r="C4" s="213"/>
      <c r="D4" s="214"/>
      <c r="E4" s="214"/>
      <c r="F4" s="214"/>
      <c r="G4" s="214"/>
    </row>
    <row r="5" spans="2:13" ht="18.75" customHeight="1" x14ac:dyDescent="0.3">
      <c r="B5" s="212" t="s">
        <v>5</v>
      </c>
      <c r="C5" s="215" t="s">
        <v>0</v>
      </c>
      <c r="D5" s="216" t="s">
        <v>6</v>
      </c>
      <c r="E5" s="216" t="s">
        <v>7</v>
      </c>
      <c r="F5" s="216" t="s">
        <v>60</v>
      </c>
      <c r="G5" s="216" t="s">
        <v>61</v>
      </c>
    </row>
    <row r="6" spans="2:13" ht="18.75" customHeight="1" x14ac:dyDescent="0.3">
      <c r="B6" s="99" t="s">
        <v>76</v>
      </c>
      <c r="C6" s="174" t="s">
        <v>112</v>
      </c>
      <c r="D6" s="211">
        <v>8</v>
      </c>
      <c r="E6" s="211">
        <f>'Item List 2024'!D147</f>
        <v>1026</v>
      </c>
      <c r="F6" s="211">
        <f>D6*E6</f>
        <v>8208</v>
      </c>
      <c r="G6" s="211">
        <f>F6/2</f>
        <v>4104</v>
      </c>
    </row>
    <row r="7" spans="2:13" ht="18.75" customHeight="1" x14ac:dyDescent="0.3">
      <c r="B7" s="12" t="s">
        <v>13</v>
      </c>
      <c r="C7" s="101" t="s">
        <v>14</v>
      </c>
      <c r="D7" s="119">
        <v>2.5</v>
      </c>
      <c r="E7" s="119">
        <f>Tomatoes!E8</f>
        <v>600</v>
      </c>
      <c r="F7" s="119">
        <f t="shared" ref="F7:F33" si="0">D7*E7</f>
        <v>1500</v>
      </c>
      <c r="G7" s="119">
        <f t="shared" ref="G7:G33" si="1">F7/2</f>
        <v>750</v>
      </c>
    </row>
    <row r="8" spans="2:13" ht="18.75" customHeight="1" x14ac:dyDescent="0.3">
      <c r="B8" s="12" t="s">
        <v>15</v>
      </c>
      <c r="C8" s="101" t="s">
        <v>14</v>
      </c>
      <c r="D8" s="119">
        <v>1.5</v>
      </c>
      <c r="E8" s="119">
        <f>Tomatoes!E9</f>
        <v>600</v>
      </c>
      <c r="F8" s="119">
        <f>D8*E8</f>
        <v>900</v>
      </c>
      <c r="G8" s="119">
        <f t="shared" si="1"/>
        <v>450</v>
      </c>
    </row>
    <row r="9" spans="2:13" ht="18.75" customHeight="1" x14ac:dyDescent="0.3">
      <c r="B9" s="12" t="s">
        <v>16</v>
      </c>
      <c r="C9" s="101" t="s">
        <v>14</v>
      </c>
      <c r="D9" s="119">
        <v>1</v>
      </c>
      <c r="E9" s="119">
        <f>Tomatoes!E10</f>
        <v>600</v>
      </c>
      <c r="F9" s="119">
        <f t="shared" si="0"/>
        <v>600</v>
      </c>
      <c r="G9" s="119">
        <f t="shared" si="1"/>
        <v>300</v>
      </c>
    </row>
    <row r="10" spans="2:13" ht="18.75" customHeight="1" x14ac:dyDescent="0.3">
      <c r="B10" s="12" t="s">
        <v>494</v>
      </c>
      <c r="C10" s="101" t="s">
        <v>18</v>
      </c>
      <c r="D10" s="119">
        <v>11</v>
      </c>
      <c r="E10" s="119">
        <f>'Item List 2024'!D215</f>
        <v>816</v>
      </c>
      <c r="F10" s="119">
        <f t="shared" si="0"/>
        <v>8976</v>
      </c>
      <c r="G10" s="119">
        <f t="shared" si="1"/>
        <v>4488</v>
      </c>
    </row>
    <row r="11" spans="2:13" ht="18.75" customHeight="1" x14ac:dyDescent="0.3">
      <c r="B11" s="12" t="s">
        <v>19</v>
      </c>
      <c r="C11" s="101" t="s">
        <v>20</v>
      </c>
      <c r="D11" s="119">
        <v>20</v>
      </c>
      <c r="E11" s="119">
        <f>'Item List 2024'!D223</f>
        <v>100</v>
      </c>
      <c r="F11" s="119">
        <f t="shared" si="0"/>
        <v>2000</v>
      </c>
      <c r="G11" s="119">
        <f t="shared" si="1"/>
        <v>1000</v>
      </c>
    </row>
    <row r="12" spans="2:13" ht="18.75" customHeight="1" x14ac:dyDescent="0.3">
      <c r="B12" s="12" t="s">
        <v>21</v>
      </c>
      <c r="C12" s="101" t="s">
        <v>18</v>
      </c>
      <c r="D12" s="119">
        <v>11</v>
      </c>
      <c r="E12" s="119">
        <f>'Item List 2024'!D217</f>
        <v>625</v>
      </c>
      <c r="F12" s="119">
        <f t="shared" si="0"/>
        <v>6875</v>
      </c>
      <c r="G12" s="119">
        <f t="shared" si="1"/>
        <v>3437.5</v>
      </c>
    </row>
    <row r="13" spans="2:13" ht="18.75" customHeight="1" x14ac:dyDescent="0.3">
      <c r="B13" s="12" t="s">
        <v>22</v>
      </c>
      <c r="C13" s="101" t="s">
        <v>631</v>
      </c>
      <c r="D13" s="217">
        <v>4</v>
      </c>
      <c r="E13" s="119">
        <f>'Item List 2024'!D21</f>
        <v>700</v>
      </c>
      <c r="F13" s="119">
        <f t="shared" si="0"/>
        <v>2800</v>
      </c>
      <c r="G13" s="119">
        <f t="shared" si="1"/>
        <v>1400</v>
      </c>
    </row>
    <row r="14" spans="2:13" ht="18.75" customHeight="1" x14ac:dyDescent="0.3">
      <c r="B14" s="12" t="s">
        <v>23</v>
      </c>
      <c r="C14" s="218"/>
      <c r="D14" s="217">
        <v>1</v>
      </c>
      <c r="E14" s="119">
        <f>'Item List 2024'!D23</f>
        <v>1000</v>
      </c>
      <c r="F14" s="119">
        <f t="shared" si="0"/>
        <v>1000</v>
      </c>
      <c r="G14" s="119">
        <f t="shared" si="1"/>
        <v>500</v>
      </c>
    </row>
    <row r="15" spans="2:13" ht="18.75" customHeight="1" x14ac:dyDescent="0.3">
      <c r="B15" s="13" t="s">
        <v>24</v>
      </c>
      <c r="C15" s="218"/>
      <c r="D15" s="209"/>
      <c r="E15" s="209"/>
      <c r="F15" s="119"/>
      <c r="G15" s="119"/>
    </row>
    <row r="16" spans="2:13" ht="18.75" customHeight="1" x14ac:dyDescent="0.3">
      <c r="B16" s="12" t="str">
        <f>'Item List 2024'!B312</f>
        <v>Garden Ripcod</v>
      </c>
      <c r="C16" s="101" t="s">
        <v>34</v>
      </c>
      <c r="D16" s="119">
        <v>1</v>
      </c>
      <c r="E16" s="119">
        <f>'Item List 2024'!D312</f>
        <v>300</v>
      </c>
      <c r="F16" s="119">
        <f t="shared" si="0"/>
        <v>300</v>
      </c>
      <c r="G16" s="175">
        <f>F16</f>
        <v>300</v>
      </c>
    </row>
    <row r="17" spans="2:7" ht="18.75" customHeight="1" x14ac:dyDescent="0.3">
      <c r="B17" s="12" t="s">
        <v>98</v>
      </c>
      <c r="C17" s="101" t="s">
        <v>31</v>
      </c>
      <c r="D17" s="119">
        <v>2</v>
      </c>
      <c r="E17" s="119">
        <f>'Item List 2024'!D281</f>
        <v>470</v>
      </c>
      <c r="F17" s="119">
        <f t="shared" si="0"/>
        <v>940</v>
      </c>
      <c r="G17" s="119">
        <f t="shared" si="1"/>
        <v>470</v>
      </c>
    </row>
    <row r="18" spans="2:7" ht="18.75" customHeight="1" x14ac:dyDescent="0.3">
      <c r="B18" s="12" t="s">
        <v>89</v>
      </c>
      <c r="C18" s="101" t="s">
        <v>31</v>
      </c>
      <c r="D18" s="119">
        <v>2</v>
      </c>
      <c r="E18" s="119">
        <f>'Item List 2024'!D292</f>
        <v>340</v>
      </c>
      <c r="F18" s="119">
        <f t="shared" si="0"/>
        <v>680</v>
      </c>
      <c r="G18" s="119">
        <f>'Item List 2024'!D293*2</f>
        <v>170</v>
      </c>
    </row>
    <row r="19" spans="2:7" ht="18.75" customHeight="1" x14ac:dyDescent="0.3">
      <c r="B19" s="12" t="s">
        <v>26</v>
      </c>
      <c r="C19" s="101" t="s">
        <v>64</v>
      </c>
      <c r="D19" s="119">
        <v>2</v>
      </c>
      <c r="E19" s="119">
        <f>'Item List 2024'!D266</f>
        <v>290</v>
      </c>
      <c r="F19" s="119">
        <f t="shared" si="0"/>
        <v>580</v>
      </c>
      <c r="G19" s="119">
        <f t="shared" si="1"/>
        <v>290</v>
      </c>
    </row>
    <row r="20" spans="2:7" ht="18.75" customHeight="1" x14ac:dyDescent="0.3">
      <c r="B20" s="12" t="s">
        <v>37</v>
      </c>
      <c r="C20" s="101" t="s">
        <v>34</v>
      </c>
      <c r="D20" s="119">
        <v>3</v>
      </c>
      <c r="E20" s="119">
        <f>'Item List 2024'!D230</f>
        <v>810</v>
      </c>
      <c r="F20" s="119">
        <f t="shared" si="0"/>
        <v>2430</v>
      </c>
      <c r="G20" s="175">
        <f>'Item List 2024'!D226*3</f>
        <v>525</v>
      </c>
    </row>
    <row r="21" spans="2:7" ht="18.75" customHeight="1" x14ac:dyDescent="0.3">
      <c r="B21" s="12" t="s">
        <v>38</v>
      </c>
      <c r="C21" s="101" t="s">
        <v>39</v>
      </c>
      <c r="D21" s="119">
        <v>1</v>
      </c>
      <c r="E21" s="119">
        <f>'Item List 2024'!D453</f>
        <v>280</v>
      </c>
      <c r="F21" s="119">
        <f t="shared" si="0"/>
        <v>280</v>
      </c>
      <c r="G21" s="175">
        <f>F21</f>
        <v>280</v>
      </c>
    </row>
    <row r="22" spans="2:7" ht="18.75" customHeight="1" x14ac:dyDescent="0.3">
      <c r="B22" s="12" t="str">
        <f>'Item List 2024'!B256</f>
        <v>Benomyl</v>
      </c>
      <c r="C22" s="101" t="s">
        <v>29</v>
      </c>
      <c r="D22" s="119">
        <v>1</v>
      </c>
      <c r="E22" s="119">
        <f>'Item List 2024'!D256</f>
        <v>340</v>
      </c>
      <c r="F22" s="119">
        <f t="shared" si="0"/>
        <v>340</v>
      </c>
      <c r="G22" s="175">
        <f>F22</f>
        <v>340</v>
      </c>
    </row>
    <row r="23" spans="2:7" ht="18.75" customHeight="1" x14ac:dyDescent="0.3">
      <c r="B23" s="236" t="s">
        <v>545</v>
      </c>
      <c r="C23" s="236"/>
      <c r="D23" s="236"/>
      <c r="E23" s="209"/>
      <c r="F23" s="119"/>
      <c r="G23" s="119"/>
    </row>
    <row r="24" spans="2:7" ht="18.75" customHeight="1" x14ac:dyDescent="0.3">
      <c r="B24" s="99" t="s">
        <v>67</v>
      </c>
      <c r="C24" s="174" t="s">
        <v>45</v>
      </c>
      <c r="D24" s="211">
        <v>5</v>
      </c>
      <c r="E24" s="211">
        <f>'Item List 2024'!D26</f>
        <v>80</v>
      </c>
      <c r="F24" s="211">
        <f t="shared" si="0"/>
        <v>400</v>
      </c>
      <c r="G24" s="211">
        <f t="shared" si="1"/>
        <v>200</v>
      </c>
    </row>
    <row r="25" spans="2:7" ht="18.75" customHeight="1" x14ac:dyDescent="0.3">
      <c r="B25" s="99" t="s">
        <v>68</v>
      </c>
      <c r="C25" s="174" t="s">
        <v>45</v>
      </c>
      <c r="D25" s="211">
        <v>45</v>
      </c>
      <c r="E25" s="211">
        <f>$E$24</f>
        <v>80</v>
      </c>
      <c r="F25" s="211">
        <f t="shared" si="0"/>
        <v>3600</v>
      </c>
      <c r="G25" s="211">
        <f t="shared" si="1"/>
        <v>1800</v>
      </c>
    </row>
    <row r="26" spans="2:7" ht="18.75" customHeight="1" x14ac:dyDescent="0.3">
      <c r="B26" s="99" t="s">
        <v>47</v>
      </c>
      <c r="C26" s="174" t="s">
        <v>45</v>
      </c>
      <c r="D26" s="211">
        <v>30</v>
      </c>
      <c r="E26" s="211">
        <f t="shared" ref="E26:E31" si="2">$E$24</f>
        <v>80</v>
      </c>
      <c r="F26" s="211">
        <f t="shared" si="0"/>
        <v>2400</v>
      </c>
      <c r="G26" s="211">
        <f t="shared" si="1"/>
        <v>1200</v>
      </c>
    </row>
    <row r="27" spans="2:7" ht="18.75" customHeight="1" x14ac:dyDescent="0.3">
      <c r="B27" s="99" t="s">
        <v>48</v>
      </c>
      <c r="C27" s="174" t="s">
        <v>45</v>
      </c>
      <c r="D27" s="211">
        <v>5</v>
      </c>
      <c r="E27" s="211">
        <f t="shared" si="2"/>
        <v>80</v>
      </c>
      <c r="F27" s="211">
        <f t="shared" si="0"/>
        <v>400</v>
      </c>
      <c r="G27" s="211">
        <f t="shared" si="1"/>
        <v>200</v>
      </c>
    </row>
    <row r="28" spans="2:7" ht="18.75" customHeight="1" x14ac:dyDescent="0.3">
      <c r="B28" s="97" t="s">
        <v>50</v>
      </c>
      <c r="C28" s="174" t="s">
        <v>45</v>
      </c>
      <c r="D28" s="211">
        <v>4</v>
      </c>
      <c r="E28" s="211">
        <f t="shared" si="2"/>
        <v>80</v>
      </c>
      <c r="F28" s="211">
        <f t="shared" si="0"/>
        <v>320</v>
      </c>
      <c r="G28" s="211">
        <f t="shared" si="1"/>
        <v>160</v>
      </c>
    </row>
    <row r="29" spans="2:7" ht="18.75" customHeight="1" x14ac:dyDescent="0.3">
      <c r="B29" s="99" t="s">
        <v>22</v>
      </c>
      <c r="C29" s="174" t="s">
        <v>45</v>
      </c>
      <c r="D29" s="211">
        <v>15</v>
      </c>
      <c r="E29" s="211">
        <f t="shared" si="2"/>
        <v>80</v>
      </c>
      <c r="F29" s="211">
        <f t="shared" si="0"/>
        <v>1200</v>
      </c>
      <c r="G29" s="211">
        <f t="shared" si="1"/>
        <v>600</v>
      </c>
    </row>
    <row r="30" spans="2:7" ht="18.75" customHeight="1" x14ac:dyDescent="0.3">
      <c r="B30" s="99" t="s">
        <v>51</v>
      </c>
      <c r="C30" s="174" t="s">
        <v>45</v>
      </c>
      <c r="D30" s="211">
        <v>50</v>
      </c>
      <c r="E30" s="211">
        <f t="shared" si="2"/>
        <v>80</v>
      </c>
      <c r="F30" s="211">
        <f t="shared" si="0"/>
        <v>4000</v>
      </c>
      <c r="G30" s="211">
        <f t="shared" si="1"/>
        <v>2000</v>
      </c>
    </row>
    <row r="31" spans="2:7" ht="18.75" customHeight="1" x14ac:dyDescent="0.3">
      <c r="B31" s="99" t="s">
        <v>495</v>
      </c>
      <c r="C31" s="174" t="s">
        <v>45</v>
      </c>
      <c r="D31" s="211">
        <v>8</v>
      </c>
      <c r="E31" s="211">
        <f t="shared" si="2"/>
        <v>80</v>
      </c>
      <c r="F31" s="211">
        <f t="shared" si="0"/>
        <v>640</v>
      </c>
      <c r="G31" s="211">
        <f t="shared" si="1"/>
        <v>320</v>
      </c>
    </row>
    <row r="32" spans="2:7" ht="18.75" customHeight="1" x14ac:dyDescent="0.3">
      <c r="B32" s="99" t="s">
        <v>71</v>
      </c>
      <c r="C32" s="174" t="s">
        <v>107</v>
      </c>
      <c r="D32" s="211">
        <v>4000</v>
      </c>
      <c r="E32" s="211">
        <v>1.71</v>
      </c>
      <c r="F32" s="211">
        <f t="shared" si="0"/>
        <v>6840</v>
      </c>
      <c r="G32" s="211">
        <f t="shared" si="1"/>
        <v>3420</v>
      </c>
    </row>
    <row r="33" spans="2:7" ht="18.75" customHeight="1" x14ac:dyDescent="0.3">
      <c r="B33" s="99" t="s">
        <v>52</v>
      </c>
      <c r="C33" s="174" t="s">
        <v>521</v>
      </c>
      <c r="D33" s="211">
        <v>30</v>
      </c>
      <c r="E33" s="211">
        <v>300</v>
      </c>
      <c r="F33" s="211">
        <f t="shared" si="0"/>
        <v>9000</v>
      </c>
      <c r="G33" s="211">
        <f t="shared" si="1"/>
        <v>4500</v>
      </c>
    </row>
    <row r="34" spans="2:7" ht="18.75" customHeight="1" x14ac:dyDescent="0.3">
      <c r="B34" s="129" t="s">
        <v>53</v>
      </c>
      <c r="C34" s="218"/>
      <c r="D34" s="209"/>
      <c r="E34" s="209"/>
      <c r="F34" s="210">
        <f>SUM(F6:F33)</f>
        <v>67209</v>
      </c>
      <c r="G34" s="210">
        <f>SUM(G6:G33)</f>
        <v>33204.5</v>
      </c>
    </row>
    <row r="35" spans="2:7" ht="18.75" customHeight="1" x14ac:dyDescent="0.3">
      <c r="B35" s="129" t="s">
        <v>492</v>
      </c>
      <c r="C35" s="218"/>
      <c r="D35" s="209"/>
      <c r="E35" s="209"/>
      <c r="F35" s="210">
        <f>F3-F34</f>
        <v>92791</v>
      </c>
      <c r="G35" s="210">
        <f>G3-G34</f>
        <v>46795.5</v>
      </c>
    </row>
    <row r="36" spans="2:7" ht="18.75" customHeight="1" x14ac:dyDescent="0.3">
      <c r="B36" s="13" t="s">
        <v>54</v>
      </c>
      <c r="C36" s="218"/>
      <c r="D36" s="209"/>
      <c r="E36" s="209"/>
      <c r="F36" s="57">
        <f>F35/F3</f>
        <v>0.57994374999999998</v>
      </c>
      <c r="G36" s="57">
        <f>G35/G3</f>
        <v>0.58494374999999998</v>
      </c>
    </row>
    <row r="37" spans="2:7" ht="18.75" customHeight="1" x14ac:dyDescent="0.3">
      <c r="B37" s="13" t="s">
        <v>55</v>
      </c>
      <c r="C37" s="101" t="s">
        <v>91</v>
      </c>
      <c r="D37" s="209"/>
      <c r="E37" s="209"/>
      <c r="F37" s="210">
        <f>F34/D3</f>
        <v>1680.2249999999999</v>
      </c>
      <c r="G37" s="219">
        <f>G34/J3</f>
        <v>1660.2249999999999</v>
      </c>
    </row>
    <row r="38" spans="2:7" ht="18.75" customHeight="1" x14ac:dyDescent="0.3">
      <c r="B38" s="13" t="s">
        <v>649</v>
      </c>
      <c r="C38" s="101" t="s">
        <v>92</v>
      </c>
      <c r="D38" s="209"/>
      <c r="E38" s="209"/>
      <c r="F38" s="210">
        <f>F34/E3</f>
        <v>16.802250000000001</v>
      </c>
      <c r="G38" s="210">
        <f>G34/E3</f>
        <v>8.3011250000000008</v>
      </c>
    </row>
    <row r="39" spans="2:7" s="22" customFormat="1" ht="15.6" x14ac:dyDescent="0.25">
      <c r="B39" s="13" t="s">
        <v>55</v>
      </c>
      <c r="C39" s="27" t="s">
        <v>642</v>
      </c>
      <c r="D39" s="113"/>
      <c r="E39" s="113"/>
      <c r="F39" s="220">
        <f>F34/M3</f>
        <v>16.802250000000001</v>
      </c>
      <c r="G39" s="113"/>
    </row>
    <row r="40" spans="2:7" ht="18.75" customHeight="1" x14ac:dyDescent="0.3"/>
    <row r="41" spans="2:7" ht="18.75" customHeight="1" x14ac:dyDescent="0.3"/>
  </sheetData>
  <customSheetViews>
    <customSheetView guid="{02199846-6382-4DA0-BCB6-8C4B8E06D201}" scale="115" topLeftCell="A7">
      <selection activeCell="G38" sqref="G38"/>
      <pageMargins left="0.7" right="0.7" top="0.75" bottom="0.75" header="0.3" footer="0.3"/>
      <pageSetup paperSize="9" orientation="portrait" verticalDpi="0" r:id="rId1"/>
    </customSheetView>
    <customSheetView guid="{7FA393C0-016B-4ED2-8E1A-A19A1B399678}" scale="92" topLeftCell="A29">
      <selection activeCell="A39" sqref="A39:XFD39"/>
      <pageMargins left="0.7" right="0.7" top="0.75" bottom="0.75" header="0.3" footer="0.3"/>
      <pageSetup paperSize="9" orientation="portrait" verticalDpi="0" r:id="rId2"/>
    </customSheetView>
    <customSheetView guid="{9725C355-06CF-47EE-8965-9EAAFECFEFE3}" scale="115" topLeftCell="A7">
      <selection activeCell="G38" sqref="G38"/>
      <pageMargins left="0.7" right="0.7" top="0.75" bottom="0.75" header="0.3" footer="0.3"/>
      <pageSetup paperSize="9" orientation="portrait" verticalDpi="0" r:id="rId3"/>
    </customSheetView>
  </customSheetViews>
  <mergeCells count="2">
    <mergeCell ref="B1:G1"/>
    <mergeCell ref="B23:D23"/>
  </mergeCells>
  <pageMargins left="0.7" right="0.7" top="0.75" bottom="0.75" header="0.3" footer="0.3"/>
  <pageSetup paperSize="9" orientation="portrait" verticalDpi="0"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5"/>
  <sheetViews>
    <sheetView topLeftCell="A6" zoomScale="116" zoomScaleNormal="140" workbookViewId="0">
      <selection activeCell="I10" sqref="I10"/>
    </sheetView>
  </sheetViews>
  <sheetFormatPr defaultRowHeight="14.4" x14ac:dyDescent="0.3"/>
  <cols>
    <col min="1" max="1" width="25.44140625" customWidth="1"/>
    <col min="2" max="2" width="10" customWidth="1"/>
    <col min="3" max="3" width="10.44140625" style="1" bestFit="1" customWidth="1"/>
    <col min="4" max="4" width="15.6640625" style="1" customWidth="1"/>
    <col min="5" max="6" width="20.33203125" style="1" customWidth="1"/>
  </cols>
  <sheetData>
    <row r="1" spans="1:11" x14ac:dyDescent="0.3">
      <c r="A1" s="245" t="s">
        <v>118</v>
      </c>
      <c r="B1" s="245"/>
      <c r="C1" s="245"/>
      <c r="D1" s="245"/>
      <c r="E1" s="245"/>
      <c r="F1" s="245"/>
      <c r="G1" s="27"/>
    </row>
    <row r="2" spans="1:11" ht="18.75" customHeight="1" x14ac:dyDescent="0.3">
      <c r="A2" s="12"/>
      <c r="B2" s="106" t="s">
        <v>0</v>
      </c>
      <c r="C2" s="108" t="s">
        <v>1</v>
      </c>
      <c r="D2" s="108" t="s">
        <v>109</v>
      </c>
      <c r="E2" s="108" t="s">
        <v>110</v>
      </c>
      <c r="F2" s="108" t="s">
        <v>111</v>
      </c>
      <c r="G2" s="27"/>
    </row>
    <row r="3" spans="1:11" ht="18.75" customHeight="1" x14ac:dyDescent="0.3">
      <c r="A3" s="99" t="s">
        <v>2</v>
      </c>
      <c r="B3" s="174" t="s">
        <v>3</v>
      </c>
      <c r="C3" s="211">
        <v>8</v>
      </c>
      <c r="D3" s="211">
        <v>60000</v>
      </c>
      <c r="E3" s="211">
        <f>C3*D3</f>
        <v>480000</v>
      </c>
      <c r="F3" s="211">
        <f>E3/2</f>
        <v>240000</v>
      </c>
      <c r="G3" s="27"/>
      <c r="I3" s="72">
        <f>C3/2</f>
        <v>4</v>
      </c>
      <c r="J3">
        <v>8000</v>
      </c>
      <c r="K3">
        <f>J3/10</f>
        <v>800</v>
      </c>
    </row>
    <row r="4" spans="1:11" ht="18.75" customHeight="1" x14ac:dyDescent="0.3">
      <c r="A4" s="212" t="s">
        <v>4</v>
      </c>
      <c r="B4" s="221"/>
      <c r="C4" s="222"/>
      <c r="D4" s="222"/>
      <c r="E4" s="222"/>
      <c r="F4" s="222"/>
      <c r="G4" s="27"/>
    </row>
    <row r="5" spans="1:11" ht="18.75" customHeight="1" x14ac:dyDescent="0.3">
      <c r="A5" s="212" t="s">
        <v>5</v>
      </c>
      <c r="B5" s="215" t="s">
        <v>0</v>
      </c>
      <c r="C5" s="216" t="s">
        <v>6</v>
      </c>
      <c r="D5" s="216" t="s">
        <v>7</v>
      </c>
      <c r="E5" s="216" t="s">
        <v>60</v>
      </c>
      <c r="F5" s="216" t="s">
        <v>61</v>
      </c>
      <c r="G5" s="27"/>
    </row>
    <row r="6" spans="1:11" ht="18.75" customHeight="1" x14ac:dyDescent="0.3">
      <c r="A6" s="99" t="s">
        <v>503</v>
      </c>
      <c r="B6" s="174" t="s">
        <v>112</v>
      </c>
      <c r="C6" s="211">
        <v>900</v>
      </c>
      <c r="D6" s="211">
        <v>80</v>
      </c>
      <c r="E6" s="211">
        <f>C6*D6</f>
        <v>72000</v>
      </c>
      <c r="F6" s="211">
        <f>E6/2</f>
        <v>36000</v>
      </c>
      <c r="G6" s="27"/>
    </row>
    <row r="7" spans="1:11" ht="18.75" customHeight="1" x14ac:dyDescent="0.3">
      <c r="A7" s="12" t="s">
        <v>13</v>
      </c>
      <c r="B7" s="101" t="s">
        <v>14</v>
      </c>
      <c r="C7" s="119">
        <v>2.5</v>
      </c>
      <c r="D7" s="119">
        <f>'Item List 2024'!D17</f>
        <v>600</v>
      </c>
      <c r="E7" s="119">
        <f t="shared" ref="E7:E37" si="0">C7*D7</f>
        <v>1500</v>
      </c>
      <c r="F7" s="119">
        <f t="shared" ref="F7:F37" si="1">E7/2</f>
        <v>750</v>
      </c>
      <c r="G7" s="27"/>
    </row>
    <row r="8" spans="1:11" ht="18.75" customHeight="1" x14ac:dyDescent="0.3">
      <c r="A8" s="12" t="s">
        <v>15</v>
      </c>
      <c r="B8" s="101" t="s">
        <v>14</v>
      </c>
      <c r="C8" s="119">
        <v>1.5</v>
      </c>
      <c r="D8" s="119">
        <f>'Item List 2024'!D18</f>
        <v>600</v>
      </c>
      <c r="E8" s="119">
        <f>C8*D8</f>
        <v>900</v>
      </c>
      <c r="F8" s="119">
        <f t="shared" si="1"/>
        <v>450</v>
      </c>
      <c r="G8" s="27"/>
    </row>
    <row r="9" spans="1:11" ht="18.75" customHeight="1" x14ac:dyDescent="0.3">
      <c r="A9" s="12" t="s">
        <v>16</v>
      </c>
      <c r="B9" s="101" t="s">
        <v>14</v>
      </c>
      <c r="C9" s="119">
        <v>1</v>
      </c>
      <c r="D9" s="119">
        <f>'Item List 2024'!D19</f>
        <v>600</v>
      </c>
      <c r="E9" s="119">
        <f t="shared" si="0"/>
        <v>600</v>
      </c>
      <c r="F9" s="119">
        <f t="shared" si="1"/>
        <v>300</v>
      </c>
      <c r="G9" s="27"/>
    </row>
    <row r="10" spans="1:11" ht="18.75" customHeight="1" x14ac:dyDescent="0.3">
      <c r="A10" s="12" t="s">
        <v>494</v>
      </c>
      <c r="B10" s="101" t="s">
        <v>18</v>
      </c>
      <c r="C10" s="119">
        <v>11</v>
      </c>
      <c r="D10" s="119">
        <f>'Item List 2024'!D215</f>
        <v>816</v>
      </c>
      <c r="E10" s="119">
        <f t="shared" si="0"/>
        <v>8976</v>
      </c>
      <c r="F10" s="119">
        <f t="shared" si="1"/>
        <v>4488</v>
      </c>
      <c r="G10" s="27"/>
    </row>
    <row r="11" spans="1:11" ht="18.75" customHeight="1" x14ac:dyDescent="0.3">
      <c r="A11" s="12" t="s">
        <v>19</v>
      </c>
      <c r="B11" s="101" t="s">
        <v>20</v>
      </c>
      <c r="C11" s="119">
        <v>20</v>
      </c>
      <c r="D11" s="119">
        <f>'Item List 2024'!D223</f>
        <v>100</v>
      </c>
      <c r="E11" s="119">
        <f t="shared" si="0"/>
        <v>2000</v>
      </c>
      <c r="F11" s="119">
        <f t="shared" si="1"/>
        <v>1000</v>
      </c>
      <c r="G11" s="27"/>
    </row>
    <row r="12" spans="1:11" ht="18.75" customHeight="1" x14ac:dyDescent="0.3">
      <c r="A12" s="12" t="s">
        <v>21</v>
      </c>
      <c r="B12" s="101" t="s">
        <v>18</v>
      </c>
      <c r="C12" s="119">
        <v>11</v>
      </c>
      <c r="D12" s="119">
        <f>'Item List 2024'!D217</f>
        <v>625</v>
      </c>
      <c r="E12" s="119">
        <f t="shared" si="0"/>
        <v>6875</v>
      </c>
      <c r="F12" s="119">
        <f t="shared" si="1"/>
        <v>3437.5</v>
      </c>
      <c r="G12" s="27"/>
    </row>
    <row r="13" spans="1:11" ht="18.75" customHeight="1" x14ac:dyDescent="0.3">
      <c r="A13" s="12" t="s">
        <v>22</v>
      </c>
      <c r="B13" s="101" t="s">
        <v>631</v>
      </c>
      <c r="C13" s="217">
        <v>5</v>
      </c>
      <c r="D13" s="119">
        <v>700</v>
      </c>
      <c r="E13" s="119">
        <f t="shared" si="0"/>
        <v>3500</v>
      </c>
      <c r="F13" s="119">
        <f>E13/2</f>
        <v>1750</v>
      </c>
      <c r="G13" s="27"/>
    </row>
    <row r="14" spans="1:11" ht="18.75" customHeight="1" x14ac:dyDescent="0.3">
      <c r="A14" s="12" t="s">
        <v>23</v>
      </c>
      <c r="B14" s="223"/>
      <c r="C14" s="217">
        <v>1</v>
      </c>
      <c r="D14" s="119">
        <f>'Item List 2024'!D23</f>
        <v>1000</v>
      </c>
      <c r="E14" s="119">
        <f t="shared" si="0"/>
        <v>1000</v>
      </c>
      <c r="F14" s="119">
        <f>E14/2</f>
        <v>500</v>
      </c>
      <c r="G14" s="27"/>
    </row>
    <row r="15" spans="1:11" ht="18.75" customHeight="1" x14ac:dyDescent="0.3">
      <c r="A15" s="13" t="s">
        <v>24</v>
      </c>
      <c r="B15" s="223"/>
      <c r="C15" s="217"/>
      <c r="D15" s="217"/>
      <c r="E15" s="119"/>
      <c r="F15" s="119"/>
      <c r="G15" s="27"/>
    </row>
    <row r="16" spans="1:11" ht="18.75" customHeight="1" x14ac:dyDescent="0.3">
      <c r="A16" s="96" t="s">
        <v>516</v>
      </c>
      <c r="B16" s="223"/>
      <c r="C16" s="217"/>
      <c r="D16" s="217"/>
      <c r="E16" s="119"/>
      <c r="F16" s="119"/>
      <c r="G16" s="27"/>
    </row>
    <row r="17" spans="1:7" ht="18.75" customHeight="1" x14ac:dyDescent="0.3">
      <c r="A17" s="12" t="str">
        <f>'Item List 2024'!B312</f>
        <v>Garden Ripcod</v>
      </c>
      <c r="B17" s="101" t="s">
        <v>34</v>
      </c>
      <c r="C17" s="119">
        <v>1</v>
      </c>
      <c r="D17" s="119">
        <f>'Item List 2024'!D312</f>
        <v>300</v>
      </c>
      <c r="E17" s="119">
        <f t="shared" si="0"/>
        <v>300</v>
      </c>
      <c r="F17" s="119">
        <f>E17</f>
        <v>300</v>
      </c>
      <c r="G17" s="27"/>
    </row>
    <row r="18" spans="1:7" ht="18" customHeight="1" x14ac:dyDescent="0.3">
      <c r="A18" s="12" t="str">
        <f>'Item List 2024'!B290</f>
        <v>Fastac</v>
      </c>
      <c r="B18" s="101" t="s">
        <v>64</v>
      </c>
      <c r="C18" s="119">
        <v>1</v>
      </c>
      <c r="D18" s="119">
        <f>'Item List 2024'!D10</f>
        <v>410</v>
      </c>
      <c r="E18" s="119">
        <f t="shared" ref="E18" si="2">D18*C18</f>
        <v>410</v>
      </c>
      <c r="F18" s="119">
        <f>E18</f>
        <v>410</v>
      </c>
      <c r="G18" s="27"/>
    </row>
    <row r="19" spans="1:7" ht="18" customHeight="1" x14ac:dyDescent="0.3">
      <c r="A19" s="96" t="s">
        <v>517</v>
      </c>
      <c r="B19" s="101"/>
      <c r="C19" s="119"/>
      <c r="D19" s="119"/>
      <c r="E19" s="119"/>
      <c r="F19" s="119"/>
      <c r="G19" s="27"/>
    </row>
    <row r="20" spans="1:7" ht="18.75" customHeight="1" x14ac:dyDescent="0.3">
      <c r="A20" s="12" t="s">
        <v>98</v>
      </c>
      <c r="B20" s="101" t="s">
        <v>31</v>
      </c>
      <c r="C20" s="119">
        <v>2</v>
      </c>
      <c r="D20" s="119">
        <f>'Item List 2024'!D281</f>
        <v>470</v>
      </c>
      <c r="E20" s="119">
        <f t="shared" si="0"/>
        <v>940</v>
      </c>
      <c r="F20" s="119">
        <f t="shared" si="1"/>
        <v>470</v>
      </c>
      <c r="G20" s="27"/>
    </row>
    <row r="21" spans="1:7" ht="18.75" customHeight="1" x14ac:dyDescent="0.3">
      <c r="A21" s="12" t="s">
        <v>89</v>
      </c>
      <c r="B21" s="101" t="s">
        <v>31</v>
      </c>
      <c r="C21" s="119">
        <v>2</v>
      </c>
      <c r="D21" s="119">
        <f>'Item List 2024'!D292</f>
        <v>340</v>
      </c>
      <c r="E21" s="119">
        <f t="shared" si="0"/>
        <v>680</v>
      </c>
      <c r="F21" s="119">
        <f t="shared" si="1"/>
        <v>340</v>
      </c>
      <c r="G21" s="27"/>
    </row>
    <row r="22" spans="1:7" ht="18.75" customHeight="1" x14ac:dyDescent="0.3">
      <c r="A22" s="12" t="s">
        <v>26</v>
      </c>
      <c r="B22" s="101" t="s">
        <v>64</v>
      </c>
      <c r="C22" s="119">
        <v>2</v>
      </c>
      <c r="D22" s="119">
        <f>'Item List 2024'!D266</f>
        <v>290</v>
      </c>
      <c r="E22" s="119">
        <f t="shared" si="0"/>
        <v>580</v>
      </c>
      <c r="F22" s="119">
        <f t="shared" si="1"/>
        <v>290</v>
      </c>
      <c r="G22" s="27"/>
    </row>
    <row r="23" spans="1:7" ht="18.75" customHeight="1" x14ac:dyDescent="0.3">
      <c r="A23" s="12" t="s">
        <v>28</v>
      </c>
      <c r="B23" s="101" t="s">
        <v>29</v>
      </c>
      <c r="C23" s="119">
        <v>1</v>
      </c>
      <c r="D23" s="119">
        <f>'Item List 2024'!D295</f>
        <v>1730</v>
      </c>
      <c r="E23" s="119">
        <f>C23*D23</f>
        <v>1730</v>
      </c>
      <c r="F23" s="119">
        <f>'Item List 2024'!D294</f>
        <v>875</v>
      </c>
      <c r="G23" s="27"/>
    </row>
    <row r="24" spans="1:7" ht="18.75" customHeight="1" x14ac:dyDescent="0.3">
      <c r="A24" s="96" t="s">
        <v>537</v>
      </c>
      <c r="B24" s="101"/>
      <c r="C24" s="119"/>
      <c r="D24" s="119"/>
      <c r="E24" s="119"/>
      <c r="F24" s="119"/>
      <c r="G24" s="27"/>
    </row>
    <row r="25" spans="1:7" ht="18.75" customHeight="1" x14ac:dyDescent="0.3">
      <c r="A25" s="12" t="s">
        <v>37</v>
      </c>
      <c r="B25" s="101" t="s">
        <v>25</v>
      </c>
      <c r="C25" s="119">
        <v>1</v>
      </c>
      <c r="D25" s="119">
        <f>'Item List 2024'!D230</f>
        <v>810</v>
      </c>
      <c r="E25" s="119">
        <f t="shared" si="0"/>
        <v>810</v>
      </c>
      <c r="F25" s="119">
        <f>'Item List 2024'!D226*3</f>
        <v>525</v>
      </c>
      <c r="G25" s="27"/>
    </row>
    <row r="26" spans="1:7" ht="18.75" customHeight="1" x14ac:dyDescent="0.3">
      <c r="A26" s="12" t="s">
        <v>38</v>
      </c>
      <c r="B26" s="101" t="s">
        <v>39</v>
      </c>
      <c r="C26" s="119">
        <v>1</v>
      </c>
      <c r="D26" s="119">
        <f>'Item List 2024'!D453</f>
        <v>280</v>
      </c>
      <c r="E26" s="119">
        <f t="shared" si="0"/>
        <v>280</v>
      </c>
      <c r="F26" s="119">
        <f>E26</f>
        <v>280</v>
      </c>
      <c r="G26" s="27"/>
    </row>
    <row r="27" spans="1:7" ht="18.75" customHeight="1" x14ac:dyDescent="0.3">
      <c r="A27" s="236" t="s">
        <v>545</v>
      </c>
      <c r="B27" s="236"/>
      <c r="C27" s="236"/>
      <c r="D27" s="217"/>
      <c r="E27" s="119"/>
      <c r="F27" s="119"/>
      <c r="G27" s="27"/>
    </row>
    <row r="28" spans="1:7" ht="18.75" customHeight="1" x14ac:dyDescent="0.3">
      <c r="A28" s="99" t="s">
        <v>67</v>
      </c>
      <c r="B28" s="174" t="s">
        <v>45</v>
      </c>
      <c r="C28" s="211">
        <v>5</v>
      </c>
      <c r="D28" s="211">
        <f>'Item List 2024'!D26</f>
        <v>80</v>
      </c>
      <c r="E28" s="211">
        <f t="shared" si="0"/>
        <v>400</v>
      </c>
      <c r="F28" s="211">
        <f t="shared" si="1"/>
        <v>200</v>
      </c>
      <c r="G28" s="27"/>
    </row>
    <row r="29" spans="1:7" ht="18.75" customHeight="1" x14ac:dyDescent="0.3">
      <c r="A29" s="99" t="s">
        <v>68</v>
      </c>
      <c r="B29" s="174" t="s">
        <v>45</v>
      </c>
      <c r="C29" s="211">
        <v>45</v>
      </c>
      <c r="D29" s="211">
        <f>'Item List 2024'!D26</f>
        <v>80</v>
      </c>
      <c r="E29" s="211">
        <f t="shared" si="0"/>
        <v>3600</v>
      </c>
      <c r="F29" s="211">
        <f t="shared" si="1"/>
        <v>1800</v>
      </c>
      <c r="G29" s="27"/>
    </row>
    <row r="30" spans="1:7" ht="18.75" customHeight="1" x14ac:dyDescent="0.3">
      <c r="A30" s="99" t="s">
        <v>47</v>
      </c>
      <c r="B30" s="174" t="s">
        <v>45</v>
      </c>
      <c r="C30" s="211">
        <v>30</v>
      </c>
      <c r="D30" s="211">
        <f>'Item List 2024'!D26</f>
        <v>80</v>
      </c>
      <c r="E30" s="211">
        <f t="shared" si="0"/>
        <v>2400</v>
      </c>
      <c r="F30" s="211">
        <f t="shared" si="1"/>
        <v>1200</v>
      </c>
      <c r="G30" s="27"/>
    </row>
    <row r="31" spans="1:7" ht="18.75" customHeight="1" x14ac:dyDescent="0.3">
      <c r="A31" s="99" t="s">
        <v>48</v>
      </c>
      <c r="B31" s="174" t="s">
        <v>45</v>
      </c>
      <c r="C31" s="211">
        <v>5</v>
      </c>
      <c r="D31" s="211">
        <f>'Item List 2024'!D26</f>
        <v>80</v>
      </c>
      <c r="E31" s="211">
        <f t="shared" si="0"/>
        <v>400</v>
      </c>
      <c r="F31" s="211">
        <f t="shared" si="1"/>
        <v>200</v>
      </c>
      <c r="G31" s="27"/>
    </row>
    <row r="32" spans="1:7" ht="18.75" customHeight="1" x14ac:dyDescent="0.3">
      <c r="A32" s="97" t="s">
        <v>50</v>
      </c>
      <c r="B32" s="174" t="s">
        <v>45</v>
      </c>
      <c r="C32" s="211">
        <v>4</v>
      </c>
      <c r="D32" s="211">
        <f>'Item List 2024'!D26</f>
        <v>80</v>
      </c>
      <c r="E32" s="211">
        <f t="shared" si="0"/>
        <v>320</v>
      </c>
      <c r="F32" s="211">
        <f t="shared" si="1"/>
        <v>160</v>
      </c>
      <c r="G32" s="27"/>
    </row>
    <row r="33" spans="1:7" ht="18.75" customHeight="1" x14ac:dyDescent="0.3">
      <c r="A33" s="99" t="s">
        <v>22</v>
      </c>
      <c r="B33" s="174" t="s">
        <v>45</v>
      </c>
      <c r="C33" s="211">
        <v>15</v>
      </c>
      <c r="D33" s="211">
        <f>'Item List 2024'!D26</f>
        <v>80</v>
      </c>
      <c r="E33" s="211">
        <f t="shared" si="0"/>
        <v>1200</v>
      </c>
      <c r="F33" s="211">
        <f t="shared" si="1"/>
        <v>600</v>
      </c>
      <c r="G33" s="27"/>
    </row>
    <row r="34" spans="1:7" ht="18.75" customHeight="1" x14ac:dyDescent="0.3">
      <c r="A34" s="99" t="s">
        <v>51</v>
      </c>
      <c r="B34" s="174" t="s">
        <v>45</v>
      </c>
      <c r="C34" s="211">
        <v>50</v>
      </c>
      <c r="D34" s="211">
        <f>'Item List 2024'!D26</f>
        <v>80</v>
      </c>
      <c r="E34" s="211">
        <f t="shared" si="0"/>
        <v>4000</v>
      </c>
      <c r="F34" s="211">
        <f t="shared" si="1"/>
        <v>2000</v>
      </c>
      <c r="G34" s="27"/>
    </row>
    <row r="35" spans="1:7" ht="18.75" customHeight="1" x14ac:dyDescent="0.3">
      <c r="A35" s="99" t="s">
        <v>495</v>
      </c>
      <c r="B35" s="174" t="s">
        <v>45</v>
      </c>
      <c r="C35" s="211">
        <v>8</v>
      </c>
      <c r="D35" s="211">
        <f>D28</f>
        <v>80</v>
      </c>
      <c r="E35" s="211">
        <f t="shared" si="0"/>
        <v>640</v>
      </c>
      <c r="F35" s="211">
        <f t="shared" si="1"/>
        <v>320</v>
      </c>
      <c r="G35" s="27"/>
    </row>
    <row r="36" spans="1:7" ht="18.75" customHeight="1" x14ac:dyDescent="0.3">
      <c r="A36" s="99" t="s">
        <v>71</v>
      </c>
      <c r="B36" s="174" t="s">
        <v>107</v>
      </c>
      <c r="C36" s="211">
        <v>4000</v>
      </c>
      <c r="D36" s="211">
        <v>1.71</v>
      </c>
      <c r="E36" s="211">
        <f t="shared" si="0"/>
        <v>6840</v>
      </c>
      <c r="F36" s="211">
        <f t="shared" si="1"/>
        <v>3420</v>
      </c>
      <c r="G36" s="27"/>
    </row>
    <row r="37" spans="1:7" ht="18.75" customHeight="1" x14ac:dyDescent="0.3">
      <c r="A37" s="99" t="s">
        <v>108</v>
      </c>
      <c r="B37" s="174" t="s">
        <v>521</v>
      </c>
      <c r="C37" s="211">
        <v>8</v>
      </c>
      <c r="D37" s="211">
        <v>300</v>
      </c>
      <c r="E37" s="211">
        <f t="shared" si="0"/>
        <v>2400</v>
      </c>
      <c r="F37" s="211">
        <f t="shared" si="1"/>
        <v>1200</v>
      </c>
      <c r="G37" s="27"/>
    </row>
    <row r="38" spans="1:7" ht="18.75" customHeight="1" x14ac:dyDescent="0.3">
      <c r="A38" s="129" t="s">
        <v>53</v>
      </c>
      <c r="B38" s="223"/>
      <c r="C38" s="217"/>
      <c r="D38" s="217"/>
      <c r="E38" s="210">
        <f>SUM(E6:E37)</f>
        <v>125281</v>
      </c>
      <c r="F38" s="210">
        <f>SUM(F6:F37)</f>
        <v>63265.5</v>
      </c>
      <c r="G38" s="27"/>
    </row>
    <row r="39" spans="1:7" ht="18.75" customHeight="1" x14ac:dyDescent="0.3">
      <c r="A39" s="129" t="s">
        <v>492</v>
      </c>
      <c r="B39" s="223"/>
      <c r="C39" s="217"/>
      <c r="D39" s="217"/>
      <c r="E39" s="210">
        <f>E3-E38</f>
        <v>354719</v>
      </c>
      <c r="F39" s="210">
        <f>F3-F38</f>
        <v>176734.5</v>
      </c>
      <c r="G39" s="27"/>
    </row>
    <row r="40" spans="1:7" ht="18.75" customHeight="1" x14ac:dyDescent="0.3">
      <c r="A40" s="13" t="s">
        <v>54</v>
      </c>
      <c r="B40" s="223"/>
      <c r="C40" s="217"/>
      <c r="D40" s="217"/>
      <c r="E40" s="57">
        <f>E39/E3</f>
        <v>0.7389979166666667</v>
      </c>
      <c r="F40" s="57">
        <f>F39/F3</f>
        <v>0.73639374999999996</v>
      </c>
      <c r="G40" s="27"/>
    </row>
    <row r="41" spans="1:7" ht="18.75" customHeight="1" x14ac:dyDescent="0.3">
      <c r="A41" s="13" t="s">
        <v>55</v>
      </c>
      <c r="B41" s="101" t="s">
        <v>91</v>
      </c>
      <c r="C41" s="217"/>
      <c r="D41" s="217"/>
      <c r="E41" s="210">
        <f>E38/C3</f>
        <v>15660.125</v>
      </c>
      <c r="F41" s="219">
        <f>F38/I3</f>
        <v>15816.375</v>
      </c>
      <c r="G41" s="27"/>
    </row>
    <row r="42" spans="1:7" ht="18.75" customHeight="1" x14ac:dyDescent="0.3">
      <c r="A42" s="13" t="s">
        <v>57</v>
      </c>
      <c r="B42" s="101" t="s">
        <v>92</v>
      </c>
      <c r="C42" s="217"/>
      <c r="D42" s="217"/>
      <c r="E42" s="210">
        <f>E38/D3</f>
        <v>2.0880166666666669</v>
      </c>
      <c r="F42" s="210">
        <f>F38/D3</f>
        <v>1.0544249999999999</v>
      </c>
      <c r="G42" s="27"/>
    </row>
    <row r="43" spans="1:7" ht="15.6" x14ac:dyDescent="0.3">
      <c r="A43" s="13" t="s">
        <v>55</v>
      </c>
      <c r="B43" s="27" t="s">
        <v>642</v>
      </c>
      <c r="C43" s="113"/>
      <c r="D43" s="113"/>
      <c r="E43" s="220">
        <f>E38/K3</f>
        <v>156.60124999999999</v>
      </c>
      <c r="F43" s="113"/>
      <c r="G43" s="27"/>
    </row>
    <row r="44" spans="1:7" ht="18.75" customHeight="1" x14ac:dyDescent="0.3"/>
    <row r="45" spans="1:7" ht="18.75" customHeight="1" x14ac:dyDescent="0.3"/>
  </sheetData>
  <customSheetViews>
    <customSheetView guid="{02199846-6382-4DA0-BCB6-8C4B8E06D201}" scale="116" topLeftCell="A6">
      <selection activeCell="I10" sqref="I10"/>
      <pageMargins left="0.7" right="0.7" top="0.75" bottom="0.75" header="0.3" footer="0.3"/>
    </customSheetView>
    <customSheetView guid="{7FA393C0-016B-4ED2-8E1A-A19A1B399678}" scale="116" topLeftCell="A35">
      <selection activeCell="G43" sqref="A1:G43"/>
      <pageMargins left="0.7" right="0.7" top="0.75" bottom="0.75" header="0.3" footer="0.3"/>
    </customSheetView>
    <customSheetView guid="{9725C355-06CF-47EE-8965-9EAAFECFEFE3}" scale="116" topLeftCell="A6">
      <selection activeCell="I10" sqref="I10"/>
      <pageMargins left="0.7" right="0.7" top="0.75" bottom="0.75" header="0.3" footer="0.3"/>
    </customSheetView>
  </customSheetViews>
  <mergeCells count="2">
    <mergeCell ref="A1:F1"/>
    <mergeCell ref="A27:C27"/>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34"/>
  <sheetViews>
    <sheetView zoomScale="82" zoomScaleNormal="95" workbookViewId="0">
      <selection activeCell="G18" sqref="G18"/>
    </sheetView>
  </sheetViews>
  <sheetFormatPr defaultColWidth="9.109375" defaultRowHeight="14.4" x14ac:dyDescent="0.3"/>
  <cols>
    <col min="2" max="2" width="24.109375" customWidth="1"/>
    <col min="3" max="3" width="15.109375" customWidth="1"/>
    <col min="4" max="4" width="11.5546875" style="75" bestFit="1" customWidth="1"/>
    <col min="5" max="5" width="18" style="75" customWidth="1"/>
    <col min="6" max="6" width="17.109375" style="75" customWidth="1"/>
    <col min="7" max="7" width="19" style="75" customWidth="1"/>
    <col min="10" max="10" width="10.33203125" bestFit="1" customWidth="1"/>
  </cols>
  <sheetData>
    <row r="1" spans="2:10" ht="15.6" x14ac:dyDescent="0.3">
      <c r="B1" s="246" t="s">
        <v>121</v>
      </c>
      <c r="C1" s="246"/>
      <c r="D1" s="246"/>
      <c r="E1" s="246"/>
      <c r="F1" s="246"/>
      <c r="G1" s="246"/>
    </row>
    <row r="2" spans="2:10" ht="18.75" customHeight="1" x14ac:dyDescent="0.3">
      <c r="B2" s="12"/>
      <c r="C2" s="13" t="s">
        <v>0</v>
      </c>
      <c r="D2" s="53" t="s">
        <v>1</v>
      </c>
      <c r="E2" s="53" t="s">
        <v>109</v>
      </c>
      <c r="F2" s="53" t="s">
        <v>110</v>
      </c>
      <c r="G2" s="53" t="s">
        <v>111</v>
      </c>
    </row>
    <row r="3" spans="2:10" ht="18.75" customHeight="1" x14ac:dyDescent="0.3">
      <c r="B3" s="13" t="s">
        <v>2</v>
      </c>
      <c r="C3" s="101" t="s">
        <v>87</v>
      </c>
      <c r="D3" s="123">
        <v>60000</v>
      </c>
      <c r="E3" s="123">
        <v>3</v>
      </c>
      <c r="F3" s="123">
        <f>D3*E3</f>
        <v>180000</v>
      </c>
      <c r="G3" s="123">
        <f>F3/2</f>
        <v>90000</v>
      </c>
      <c r="J3" s="72">
        <f>D3/2</f>
        <v>30000</v>
      </c>
    </row>
    <row r="4" spans="2:10" ht="18.75" customHeight="1" x14ac:dyDescent="0.3">
      <c r="B4" s="13" t="s">
        <v>4</v>
      </c>
      <c r="C4" s="76"/>
      <c r="D4" s="173"/>
      <c r="E4" s="173"/>
      <c r="F4" s="173"/>
      <c r="G4" s="173"/>
    </row>
    <row r="5" spans="2:10" ht="18.75" customHeight="1" x14ac:dyDescent="0.3">
      <c r="B5" s="13" t="s">
        <v>5</v>
      </c>
      <c r="C5" s="121" t="s">
        <v>0</v>
      </c>
      <c r="D5" s="224" t="s">
        <v>6</v>
      </c>
      <c r="E5" s="224" t="s">
        <v>7</v>
      </c>
      <c r="F5" s="224" t="s">
        <v>60</v>
      </c>
      <c r="G5" s="224" t="s">
        <v>61</v>
      </c>
    </row>
    <row r="6" spans="2:10" ht="18.75" customHeight="1" x14ac:dyDescent="0.3">
      <c r="B6" s="12" t="s">
        <v>10</v>
      </c>
      <c r="C6" s="101" t="s">
        <v>11</v>
      </c>
      <c r="D6" s="123">
        <v>60</v>
      </c>
      <c r="E6" s="123">
        <f>'Item List 2024'!D404</f>
        <v>264.5</v>
      </c>
      <c r="F6" s="123">
        <f>D6*E6</f>
        <v>15870</v>
      </c>
      <c r="G6" s="123">
        <f>F6/2</f>
        <v>7935</v>
      </c>
    </row>
    <row r="7" spans="2:10" ht="18.75" customHeight="1" x14ac:dyDescent="0.3">
      <c r="B7" s="12" t="s">
        <v>627</v>
      </c>
      <c r="C7" s="101">
        <v>1000</v>
      </c>
      <c r="D7" s="175">
        <v>1</v>
      </c>
      <c r="E7" s="175">
        <f>E6</f>
        <v>264.5</v>
      </c>
      <c r="F7" s="175">
        <f>D7*E7</f>
        <v>264.5</v>
      </c>
      <c r="G7" s="175">
        <f>F7/2</f>
        <v>132.25</v>
      </c>
    </row>
    <row r="8" spans="2:10" ht="18.75" customHeight="1" x14ac:dyDescent="0.3">
      <c r="B8" s="12" t="s">
        <v>13</v>
      </c>
      <c r="C8" s="101" t="s">
        <v>104</v>
      </c>
      <c r="D8" s="123">
        <v>2.5</v>
      </c>
      <c r="E8" s="123">
        <f>'Item List 2024'!D17</f>
        <v>600</v>
      </c>
      <c r="F8" s="123">
        <f t="shared" ref="F8:F27" si="0">D8*E8</f>
        <v>1500</v>
      </c>
      <c r="G8" s="123">
        <f t="shared" ref="G8:G27" si="1">F8/2</f>
        <v>750</v>
      </c>
    </row>
    <row r="9" spans="2:10" ht="18.75" customHeight="1" x14ac:dyDescent="0.3">
      <c r="B9" s="12" t="s">
        <v>105</v>
      </c>
      <c r="C9" s="101" t="s">
        <v>104</v>
      </c>
      <c r="D9" s="123">
        <v>1.5</v>
      </c>
      <c r="E9" s="123">
        <f>'Item List 2024'!D18</f>
        <v>600</v>
      </c>
      <c r="F9" s="123">
        <f t="shared" si="0"/>
        <v>900</v>
      </c>
      <c r="G9" s="123">
        <f t="shared" si="1"/>
        <v>450</v>
      </c>
    </row>
    <row r="10" spans="2:10" ht="18.75" customHeight="1" x14ac:dyDescent="0.3">
      <c r="B10" s="12" t="s">
        <v>16</v>
      </c>
      <c r="C10" s="101" t="s">
        <v>104</v>
      </c>
      <c r="D10" s="123">
        <v>1</v>
      </c>
      <c r="E10" s="123">
        <f>'Item List 2024'!D19</f>
        <v>600</v>
      </c>
      <c r="F10" s="123">
        <f t="shared" si="0"/>
        <v>600</v>
      </c>
      <c r="G10" s="123">
        <f t="shared" si="1"/>
        <v>300</v>
      </c>
    </row>
    <row r="11" spans="2:10" ht="18.75" customHeight="1" x14ac:dyDescent="0.3">
      <c r="B11" s="12" t="s">
        <v>611</v>
      </c>
      <c r="C11" s="101" t="s">
        <v>18</v>
      </c>
      <c r="D11" s="123">
        <v>6</v>
      </c>
      <c r="E11" s="123">
        <f>'Item List 2024'!D215</f>
        <v>816</v>
      </c>
      <c r="F11" s="123">
        <f t="shared" si="0"/>
        <v>4896</v>
      </c>
      <c r="G11" s="123">
        <f t="shared" si="1"/>
        <v>2448</v>
      </c>
    </row>
    <row r="12" spans="2:10" ht="18.75" customHeight="1" x14ac:dyDescent="0.3">
      <c r="B12" s="12" t="s">
        <v>19</v>
      </c>
      <c r="C12" s="101" t="s">
        <v>20</v>
      </c>
      <c r="D12" s="123">
        <v>20</v>
      </c>
      <c r="E12" s="123">
        <f>Tomatoes!E13</f>
        <v>100</v>
      </c>
      <c r="F12" s="123">
        <f t="shared" si="0"/>
        <v>2000</v>
      </c>
      <c r="G12" s="123">
        <f t="shared" si="1"/>
        <v>1000</v>
      </c>
    </row>
    <row r="13" spans="2:10" ht="18.75" customHeight="1" x14ac:dyDescent="0.3">
      <c r="B13" s="12" t="s">
        <v>21</v>
      </c>
      <c r="C13" s="101" t="s">
        <v>18</v>
      </c>
      <c r="D13" s="123">
        <v>4</v>
      </c>
      <c r="E13" s="123">
        <f>'Item List 2024'!D217</f>
        <v>625</v>
      </c>
      <c r="F13" s="123">
        <f t="shared" si="0"/>
        <v>2500</v>
      </c>
      <c r="G13" s="123">
        <f t="shared" si="1"/>
        <v>1250</v>
      </c>
    </row>
    <row r="14" spans="2:10" ht="18.75" customHeight="1" x14ac:dyDescent="0.3">
      <c r="B14" s="12" t="s">
        <v>22</v>
      </c>
      <c r="C14" s="101" t="s">
        <v>631</v>
      </c>
      <c r="D14" s="173">
        <v>1.5</v>
      </c>
      <c r="E14" s="123">
        <f>'Item List 2024'!D21</f>
        <v>700</v>
      </c>
      <c r="F14" s="123">
        <f t="shared" si="0"/>
        <v>1050</v>
      </c>
      <c r="G14" s="123">
        <f t="shared" si="1"/>
        <v>525</v>
      </c>
    </row>
    <row r="15" spans="2:10" ht="18.75" customHeight="1" x14ac:dyDescent="0.3">
      <c r="B15" s="12" t="s">
        <v>23</v>
      </c>
      <c r="C15" s="76"/>
      <c r="D15" s="173">
        <v>1</v>
      </c>
      <c r="E15" s="123">
        <f>'Item List 2024'!D23</f>
        <v>1000</v>
      </c>
      <c r="F15" s="123">
        <f t="shared" si="0"/>
        <v>1000</v>
      </c>
      <c r="G15" s="123">
        <f t="shared" si="1"/>
        <v>500</v>
      </c>
    </row>
    <row r="16" spans="2:10" ht="18.75" customHeight="1" x14ac:dyDescent="0.3">
      <c r="B16" s="13" t="s">
        <v>24</v>
      </c>
      <c r="C16" s="76"/>
      <c r="D16" s="173"/>
      <c r="E16" s="173"/>
      <c r="F16" s="123"/>
      <c r="G16" s="123"/>
    </row>
    <row r="17" spans="2:8" ht="18.75" customHeight="1" x14ac:dyDescent="0.3">
      <c r="B17" s="12" t="s">
        <v>26</v>
      </c>
      <c r="C17" s="84" t="s">
        <v>64</v>
      </c>
      <c r="D17" s="123">
        <v>1</v>
      </c>
      <c r="E17" s="123">
        <f>'Item List 2024'!D266</f>
        <v>290</v>
      </c>
      <c r="F17" s="123">
        <f t="shared" si="0"/>
        <v>290</v>
      </c>
      <c r="G17" s="175">
        <f>D17*E17</f>
        <v>290</v>
      </c>
    </row>
    <row r="18" spans="2:8" ht="17.25" customHeight="1" x14ac:dyDescent="0.3">
      <c r="B18" s="76" t="str">
        <f>'Item List 2024'!B312</f>
        <v>Garden Ripcod</v>
      </c>
      <c r="C18" s="84" t="s">
        <v>34</v>
      </c>
      <c r="D18" s="15">
        <v>1</v>
      </c>
      <c r="E18" s="15">
        <f>'Item List 2024'!D312</f>
        <v>300</v>
      </c>
      <c r="F18" s="15">
        <f t="shared" si="0"/>
        <v>300</v>
      </c>
      <c r="G18" s="15">
        <f>F18</f>
        <v>300</v>
      </c>
    </row>
    <row r="19" spans="2:8" ht="18.75" customHeight="1" x14ac:dyDescent="0.3">
      <c r="B19" s="12" t="s">
        <v>37</v>
      </c>
      <c r="C19" s="84" t="s">
        <v>34</v>
      </c>
      <c r="D19" s="123">
        <v>3</v>
      </c>
      <c r="E19" s="123">
        <f>'Item List 2024'!D226</f>
        <v>175</v>
      </c>
      <c r="F19" s="123">
        <f t="shared" si="0"/>
        <v>525</v>
      </c>
      <c r="G19" s="123">
        <f>E19*2</f>
        <v>350</v>
      </c>
    </row>
    <row r="20" spans="2:8" ht="18.75" customHeight="1" x14ac:dyDescent="0.3">
      <c r="B20" s="236" t="s">
        <v>538</v>
      </c>
      <c r="C20" s="236"/>
      <c r="D20" s="236"/>
      <c r="E20" s="173"/>
      <c r="F20" s="123"/>
      <c r="G20" s="123"/>
    </row>
    <row r="21" spans="2:8" ht="18.75" customHeight="1" x14ac:dyDescent="0.3">
      <c r="B21" s="12" t="s">
        <v>68</v>
      </c>
      <c r="C21" s="101" t="s">
        <v>45</v>
      </c>
      <c r="D21" s="123">
        <v>10</v>
      </c>
      <c r="E21" s="123">
        <f>'Item List 2024'!D26</f>
        <v>80</v>
      </c>
      <c r="F21" s="123">
        <f t="shared" si="0"/>
        <v>800</v>
      </c>
      <c r="G21" s="123">
        <f t="shared" si="1"/>
        <v>400</v>
      </c>
    </row>
    <row r="22" spans="2:8" ht="18.75" customHeight="1" x14ac:dyDescent="0.3">
      <c r="B22" s="12" t="s">
        <v>47</v>
      </c>
      <c r="C22" s="101" t="s">
        <v>45</v>
      </c>
      <c r="D22" s="123">
        <v>20</v>
      </c>
      <c r="E22" s="123">
        <f>'Item List 2024'!D26</f>
        <v>80</v>
      </c>
      <c r="F22" s="123">
        <f t="shared" si="0"/>
        <v>1600</v>
      </c>
      <c r="G22" s="123">
        <f t="shared" si="1"/>
        <v>800</v>
      </c>
    </row>
    <row r="23" spans="2:8" ht="18.75" customHeight="1" x14ac:dyDescent="0.3">
      <c r="B23" s="12" t="s">
        <v>48</v>
      </c>
      <c r="C23" s="101" t="s">
        <v>45</v>
      </c>
      <c r="D23" s="123">
        <v>5</v>
      </c>
      <c r="E23" s="123">
        <f>'Item List 2024'!D26</f>
        <v>80</v>
      </c>
      <c r="F23" s="123">
        <f t="shared" si="0"/>
        <v>400</v>
      </c>
      <c r="G23" s="123">
        <f t="shared" si="1"/>
        <v>200</v>
      </c>
    </row>
    <row r="24" spans="2:8" ht="18.75" customHeight="1" x14ac:dyDescent="0.3">
      <c r="B24" s="12" t="s">
        <v>50</v>
      </c>
      <c r="C24" s="101" t="s">
        <v>45</v>
      </c>
      <c r="D24" s="123">
        <v>2</v>
      </c>
      <c r="E24" s="123">
        <f>'Item List 2024'!D26</f>
        <v>80</v>
      </c>
      <c r="F24" s="123">
        <f t="shared" si="0"/>
        <v>160</v>
      </c>
      <c r="G24" s="123">
        <f t="shared" si="1"/>
        <v>80</v>
      </c>
    </row>
    <row r="25" spans="2:8" ht="18.75" customHeight="1" x14ac:dyDescent="0.3">
      <c r="B25" s="12" t="s">
        <v>22</v>
      </c>
      <c r="C25" s="101" t="s">
        <v>45</v>
      </c>
      <c r="D25" s="123">
        <v>5</v>
      </c>
      <c r="E25" s="123">
        <f>'Item List 2024'!D26</f>
        <v>80</v>
      </c>
      <c r="F25" s="123">
        <f t="shared" si="0"/>
        <v>400</v>
      </c>
      <c r="G25" s="123">
        <f t="shared" si="1"/>
        <v>200</v>
      </c>
    </row>
    <row r="26" spans="2:8" ht="18.75" customHeight="1" x14ac:dyDescent="0.3">
      <c r="B26" s="12" t="s">
        <v>504</v>
      </c>
      <c r="C26" s="101" t="s">
        <v>506</v>
      </c>
      <c r="D26" s="123">
        <v>480</v>
      </c>
      <c r="E26" s="123">
        <v>60</v>
      </c>
      <c r="F26" s="123">
        <f t="shared" si="0"/>
        <v>28800</v>
      </c>
      <c r="G26" s="123">
        <f t="shared" si="1"/>
        <v>14400</v>
      </c>
    </row>
    <row r="27" spans="2:8" ht="18.75" customHeight="1" x14ac:dyDescent="0.3">
      <c r="B27" s="12" t="s">
        <v>52</v>
      </c>
      <c r="C27" s="101" t="s">
        <v>521</v>
      </c>
      <c r="D27" s="123">
        <v>50</v>
      </c>
      <c r="E27" s="123">
        <v>300</v>
      </c>
      <c r="F27" s="123">
        <f t="shared" si="0"/>
        <v>15000</v>
      </c>
      <c r="G27" s="123">
        <f t="shared" si="1"/>
        <v>7500</v>
      </c>
    </row>
    <row r="28" spans="2:8" ht="18.75" customHeight="1" x14ac:dyDescent="0.3">
      <c r="B28" s="13" t="s">
        <v>53</v>
      </c>
      <c r="C28" s="76"/>
      <c r="D28" s="173"/>
      <c r="E28" s="173"/>
      <c r="F28" s="130">
        <f>SUM(F6:F27)</f>
        <v>78855.5</v>
      </c>
      <c r="G28" s="130">
        <f>SUM(G6:G27)</f>
        <v>39810.25</v>
      </c>
    </row>
    <row r="29" spans="2:8" ht="18.75" customHeight="1" x14ac:dyDescent="0.3">
      <c r="B29" s="13" t="s">
        <v>492</v>
      </c>
      <c r="C29" s="76"/>
      <c r="D29" s="173"/>
      <c r="E29" s="173"/>
      <c r="F29" s="130">
        <f>F3-F28</f>
        <v>101144.5</v>
      </c>
      <c r="G29" s="130">
        <f>G3-G28</f>
        <v>50189.75</v>
      </c>
    </row>
    <row r="30" spans="2:8" ht="18.75" customHeight="1" x14ac:dyDescent="0.3">
      <c r="B30" s="13" t="s">
        <v>54</v>
      </c>
      <c r="C30" s="76"/>
      <c r="D30" s="173"/>
      <c r="E30" s="173"/>
      <c r="F30" s="131">
        <f>F29/F3</f>
        <v>0.56191388888888893</v>
      </c>
      <c r="G30" s="131">
        <v>0.44548611111111114</v>
      </c>
    </row>
    <row r="31" spans="2:8" ht="18.75" customHeight="1" x14ac:dyDescent="0.3">
      <c r="B31" s="13" t="s">
        <v>85</v>
      </c>
      <c r="C31" s="101" t="s">
        <v>86</v>
      </c>
      <c r="D31" s="173"/>
      <c r="E31" s="173"/>
      <c r="F31" s="225">
        <f>F28/D3</f>
        <v>1.3142583333333333</v>
      </c>
      <c r="G31" s="225">
        <f>G28/J3</f>
        <v>1.3270083333333333</v>
      </c>
    </row>
    <row r="32" spans="2:8" ht="18.75" customHeight="1" x14ac:dyDescent="0.3">
      <c r="B32" s="13" t="s">
        <v>82</v>
      </c>
      <c r="C32" s="101" t="s">
        <v>87</v>
      </c>
      <c r="D32" s="173"/>
      <c r="E32" s="173"/>
      <c r="F32" s="130">
        <f>F28/E3</f>
        <v>26285.166666666668</v>
      </c>
      <c r="G32" s="130">
        <f>G28/E3</f>
        <v>13270.083333333334</v>
      </c>
      <c r="H32" s="83"/>
    </row>
    <row r="33" ht="18.75" customHeight="1" x14ac:dyDescent="0.3"/>
    <row r="34" ht="18.75" customHeight="1" x14ac:dyDescent="0.3"/>
  </sheetData>
  <customSheetViews>
    <customSheetView guid="{02199846-6382-4DA0-BCB6-8C4B8E06D201}" scale="82">
      <selection activeCell="G18" sqref="G18"/>
      <pageMargins left="0.7" right="0.7" top="0.75" bottom="0.75" header="0.3" footer="0.3"/>
      <pageSetup paperSize="9" orientation="portrait" verticalDpi="0" r:id="rId1"/>
    </customSheetView>
    <customSheetView guid="{7FA393C0-016B-4ED2-8E1A-A19A1B399678}" scale="95">
      <selection activeCell="B1" sqref="B1:G32"/>
      <pageMargins left="0.7" right="0.7" top="0.75" bottom="0.75" header="0.3" footer="0.3"/>
      <pageSetup paperSize="9" orientation="portrait" verticalDpi="0" r:id="rId2"/>
    </customSheetView>
    <customSheetView guid="{9725C355-06CF-47EE-8965-9EAAFECFEFE3}" scale="82">
      <selection activeCell="G18" sqref="G18"/>
      <pageMargins left="0.7" right="0.7" top="0.75" bottom="0.75" header="0.3" footer="0.3"/>
      <pageSetup paperSize="9" orientation="portrait" verticalDpi="0" r:id="rId3"/>
    </customSheetView>
  </customSheetViews>
  <mergeCells count="2">
    <mergeCell ref="B1:G1"/>
    <mergeCell ref="B20:D20"/>
  </mergeCells>
  <pageMargins left="0.7" right="0.7" top="0.75" bottom="0.75" header="0.3" footer="0.3"/>
  <pageSetup paperSize="9" orientation="portrait" verticalDpi="0" r:id="rId4"/>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38"/>
  <sheetViews>
    <sheetView topLeftCell="A12" zoomScale="85" zoomScaleNormal="130" workbookViewId="0">
      <selection activeCell="G37" sqref="G37"/>
    </sheetView>
  </sheetViews>
  <sheetFormatPr defaultColWidth="9.109375" defaultRowHeight="14.4" x14ac:dyDescent="0.3"/>
  <cols>
    <col min="2" max="2" width="24.109375" customWidth="1"/>
    <col min="3" max="3" width="13.6640625" customWidth="1"/>
    <col min="4" max="4" width="13.5546875" style="75" customWidth="1"/>
    <col min="5" max="5" width="18" style="75" customWidth="1"/>
    <col min="6" max="6" width="17.109375" style="75" customWidth="1"/>
    <col min="7" max="7" width="19" style="75" customWidth="1"/>
    <col min="10" max="10" width="10.5546875" bestFit="1" customWidth="1"/>
  </cols>
  <sheetData>
    <row r="1" spans="2:10" ht="16.2" thickBot="1" x14ac:dyDescent="0.35">
      <c r="B1" s="247" t="s">
        <v>124</v>
      </c>
      <c r="C1" s="247"/>
      <c r="D1" s="247"/>
      <c r="E1" s="247"/>
      <c r="F1" s="247"/>
      <c r="G1" s="247"/>
    </row>
    <row r="2" spans="2:10" ht="18.75" customHeight="1" thickBot="1" x14ac:dyDescent="0.35">
      <c r="B2" s="2"/>
      <c r="C2" s="59" t="s">
        <v>0</v>
      </c>
      <c r="D2" s="60" t="s">
        <v>1</v>
      </c>
      <c r="E2" s="60" t="s">
        <v>109</v>
      </c>
      <c r="F2" s="60" t="s">
        <v>110</v>
      </c>
      <c r="G2" s="60" t="s">
        <v>111</v>
      </c>
    </row>
    <row r="3" spans="2:10" ht="18.75" customHeight="1" thickBot="1" x14ac:dyDescent="0.35">
      <c r="B3" s="3" t="s">
        <v>2</v>
      </c>
      <c r="C3" s="5" t="s">
        <v>507</v>
      </c>
      <c r="D3" s="19">
        <v>35000</v>
      </c>
      <c r="E3" s="19">
        <v>5</v>
      </c>
      <c r="F3" s="19">
        <f>D3*E3</f>
        <v>175000</v>
      </c>
      <c r="G3" s="19">
        <f>F3/2</f>
        <v>87500</v>
      </c>
      <c r="J3" s="72">
        <f>D3/2</f>
        <v>17500</v>
      </c>
    </row>
    <row r="4" spans="2:10" ht="18.75" customHeight="1" thickBot="1" x14ac:dyDescent="0.35">
      <c r="B4" s="3" t="s">
        <v>4</v>
      </c>
      <c r="C4" s="66"/>
      <c r="D4" s="65"/>
      <c r="E4" s="65"/>
      <c r="F4" s="65"/>
      <c r="G4" s="65"/>
    </row>
    <row r="5" spans="2:10" ht="18.75" customHeight="1" thickBot="1" x14ac:dyDescent="0.35">
      <c r="B5" s="3" t="s">
        <v>5</v>
      </c>
      <c r="C5" s="74" t="s">
        <v>0</v>
      </c>
      <c r="D5" s="67" t="s">
        <v>6</v>
      </c>
      <c r="E5" s="67" t="s">
        <v>7</v>
      </c>
      <c r="F5" s="67" t="s">
        <v>60</v>
      </c>
      <c r="G5" s="67" t="s">
        <v>61</v>
      </c>
    </row>
    <row r="6" spans="2:10" ht="18.75" customHeight="1" thickBot="1" x14ac:dyDescent="0.35">
      <c r="B6" s="4" t="s">
        <v>10</v>
      </c>
      <c r="C6" s="5" t="s">
        <v>11</v>
      </c>
      <c r="D6" s="19">
        <v>60</v>
      </c>
      <c r="E6" s="19">
        <f>'Item List 2024'!D412</f>
        <v>264.5</v>
      </c>
      <c r="F6" s="19">
        <f>D6*E6</f>
        <v>15870</v>
      </c>
      <c r="G6" s="19">
        <f>F6/2</f>
        <v>7935</v>
      </c>
    </row>
    <row r="7" spans="2:10" ht="18.75" customHeight="1" thickBot="1" x14ac:dyDescent="0.35">
      <c r="B7" s="4" t="s">
        <v>13</v>
      </c>
      <c r="C7" s="5" t="s">
        <v>104</v>
      </c>
      <c r="D7" s="19">
        <v>2.5</v>
      </c>
      <c r="E7" s="19">
        <f>'Item List 2024'!D17</f>
        <v>600</v>
      </c>
      <c r="F7" s="19">
        <f t="shared" ref="F7:F31" si="0">D7*E7</f>
        <v>1500</v>
      </c>
      <c r="G7" s="19">
        <f t="shared" ref="G7:G31" si="1">F7/2</f>
        <v>750</v>
      </c>
    </row>
    <row r="8" spans="2:10" ht="18.75" customHeight="1" thickBot="1" x14ac:dyDescent="0.35">
      <c r="B8" s="4" t="s">
        <v>105</v>
      </c>
      <c r="C8" s="5" t="s">
        <v>104</v>
      </c>
      <c r="D8" s="19">
        <v>1.5</v>
      </c>
      <c r="E8" s="19">
        <f>'Item List 2024'!D18</f>
        <v>600</v>
      </c>
      <c r="F8" s="19">
        <f t="shared" si="0"/>
        <v>900</v>
      </c>
      <c r="G8" s="19">
        <f t="shared" si="1"/>
        <v>450</v>
      </c>
    </row>
    <row r="9" spans="2:10" ht="18.75" customHeight="1" thickBot="1" x14ac:dyDescent="0.35">
      <c r="B9" s="4" t="s">
        <v>16</v>
      </c>
      <c r="C9" s="5" t="s">
        <v>104</v>
      </c>
      <c r="D9" s="19">
        <v>1</v>
      </c>
      <c r="E9" s="19">
        <f>'Item List 2024'!D19</f>
        <v>600</v>
      </c>
      <c r="F9" s="19">
        <f t="shared" si="0"/>
        <v>600</v>
      </c>
      <c r="G9" s="19">
        <f t="shared" si="1"/>
        <v>300</v>
      </c>
    </row>
    <row r="10" spans="2:10" ht="18.75" customHeight="1" thickBot="1" x14ac:dyDescent="0.35">
      <c r="B10" s="4" t="s">
        <v>17</v>
      </c>
      <c r="C10" s="5" t="s">
        <v>18</v>
      </c>
      <c r="D10" s="19">
        <v>6</v>
      </c>
      <c r="E10" s="19">
        <f>'Item List 2024'!D215</f>
        <v>816</v>
      </c>
      <c r="F10" s="19">
        <f t="shared" si="0"/>
        <v>4896</v>
      </c>
      <c r="G10" s="19">
        <f t="shared" si="1"/>
        <v>2448</v>
      </c>
    </row>
    <row r="11" spans="2:10" ht="18.75" customHeight="1" thickBot="1" x14ac:dyDescent="0.35">
      <c r="B11" s="4" t="s">
        <v>19</v>
      </c>
      <c r="C11" s="5" t="s">
        <v>20</v>
      </c>
      <c r="D11" s="19">
        <v>20</v>
      </c>
      <c r="E11" s="19">
        <f>Tomatoes!E13</f>
        <v>100</v>
      </c>
      <c r="F11" s="19">
        <f t="shared" si="0"/>
        <v>2000</v>
      </c>
      <c r="G11" s="19">
        <f t="shared" si="1"/>
        <v>1000</v>
      </c>
    </row>
    <row r="12" spans="2:10" ht="18.75" customHeight="1" thickBot="1" x14ac:dyDescent="0.35">
      <c r="B12" s="4" t="s">
        <v>21</v>
      </c>
      <c r="C12" s="5" t="s">
        <v>18</v>
      </c>
      <c r="D12" s="19">
        <v>4</v>
      </c>
      <c r="E12" s="19">
        <f>'Item List 2024'!D217</f>
        <v>625</v>
      </c>
      <c r="F12" s="19">
        <f t="shared" si="0"/>
        <v>2500</v>
      </c>
      <c r="G12" s="19">
        <f t="shared" si="1"/>
        <v>1250</v>
      </c>
    </row>
    <row r="13" spans="2:10" ht="18.75" customHeight="1" thickBot="1" x14ac:dyDescent="0.35">
      <c r="B13" s="4" t="s">
        <v>22</v>
      </c>
      <c r="C13" s="5" t="s">
        <v>631</v>
      </c>
      <c r="D13" s="65">
        <v>5</v>
      </c>
      <c r="E13" s="19">
        <f>'Item List 2024'!D21</f>
        <v>700</v>
      </c>
      <c r="F13" s="19">
        <f t="shared" si="0"/>
        <v>3500</v>
      </c>
      <c r="G13" s="19">
        <f t="shared" si="1"/>
        <v>1750</v>
      </c>
    </row>
    <row r="14" spans="2:10" ht="18.75" customHeight="1" thickBot="1" x14ac:dyDescent="0.35">
      <c r="B14" s="4" t="s">
        <v>23</v>
      </c>
      <c r="C14" s="66"/>
      <c r="D14" s="65">
        <v>1</v>
      </c>
      <c r="E14" s="19">
        <f>'Item List 2024'!D23</f>
        <v>1000</v>
      </c>
      <c r="F14" s="19">
        <f t="shared" si="0"/>
        <v>1000</v>
      </c>
      <c r="G14" s="19">
        <f t="shared" si="1"/>
        <v>500</v>
      </c>
    </row>
    <row r="15" spans="2:10" ht="18.75" customHeight="1" thickBot="1" x14ac:dyDescent="0.35">
      <c r="B15" s="3" t="s">
        <v>24</v>
      </c>
      <c r="C15" s="66"/>
      <c r="D15" s="65"/>
      <c r="E15" s="65"/>
      <c r="F15" s="19"/>
      <c r="G15" s="19"/>
    </row>
    <row r="16" spans="2:10" ht="18.75" customHeight="1" thickBot="1" x14ac:dyDescent="0.35">
      <c r="B16" s="100" t="s">
        <v>517</v>
      </c>
      <c r="C16" s="66"/>
      <c r="D16" s="65"/>
      <c r="E16" s="65"/>
      <c r="F16" s="19"/>
      <c r="G16" s="19"/>
    </row>
    <row r="17" spans="2:7" ht="18.75" customHeight="1" thickBot="1" x14ac:dyDescent="0.35">
      <c r="B17" s="4" t="s">
        <v>26</v>
      </c>
      <c r="C17" s="79" t="s">
        <v>64</v>
      </c>
      <c r="D17" s="19">
        <v>1</v>
      </c>
      <c r="E17" s="19">
        <f>'Item List 2024'!D266</f>
        <v>290</v>
      </c>
      <c r="F17" s="19">
        <f t="shared" si="0"/>
        <v>290</v>
      </c>
      <c r="G17" s="19">
        <f>D17*E17</f>
        <v>290</v>
      </c>
    </row>
    <row r="18" spans="2:7" ht="17.25" customHeight="1" x14ac:dyDescent="0.3">
      <c r="B18" s="12" t="s">
        <v>28</v>
      </c>
      <c r="C18" s="84" t="s">
        <v>29</v>
      </c>
      <c r="D18" s="15">
        <v>1</v>
      </c>
      <c r="E18" s="15">
        <f>'Item List 2024'!D295</f>
        <v>1730</v>
      </c>
      <c r="F18" s="15">
        <f t="shared" si="0"/>
        <v>1730</v>
      </c>
      <c r="G18" s="169">
        <f>'Item List 2024'!D294</f>
        <v>875</v>
      </c>
    </row>
    <row r="19" spans="2:7" ht="17.25" customHeight="1" thickBot="1" x14ac:dyDescent="0.35">
      <c r="B19" s="136" t="s">
        <v>516</v>
      </c>
      <c r="C19" s="134"/>
      <c r="D19" s="135"/>
      <c r="E19" s="135"/>
      <c r="F19" s="135"/>
      <c r="G19" s="135"/>
    </row>
    <row r="20" spans="2:7" ht="17.25" customHeight="1" thickBot="1" x14ac:dyDescent="0.35">
      <c r="B20" s="77" t="str">
        <f>'Item List 2024'!B312</f>
        <v>Garden Ripcod</v>
      </c>
      <c r="C20" s="80" t="s">
        <v>34</v>
      </c>
      <c r="D20" s="78">
        <v>1</v>
      </c>
      <c r="E20" s="78">
        <f>'Item List 2024'!D312</f>
        <v>300</v>
      </c>
      <c r="F20" s="78">
        <f t="shared" si="0"/>
        <v>300</v>
      </c>
      <c r="G20" s="185">
        <f>D20*E20</f>
        <v>300</v>
      </c>
    </row>
    <row r="21" spans="2:7" ht="17.25" customHeight="1" x14ac:dyDescent="0.3">
      <c r="B21" s="76" t="str">
        <f>'Item List 2024'!B256</f>
        <v>Benomyl</v>
      </c>
      <c r="C21" s="84" t="s">
        <v>34</v>
      </c>
      <c r="D21" s="15">
        <v>1</v>
      </c>
      <c r="E21" s="15">
        <f>'Item List 2024'!D256</f>
        <v>340</v>
      </c>
      <c r="F21" s="15">
        <f t="shared" si="0"/>
        <v>340</v>
      </c>
      <c r="G21" s="15">
        <f>F21</f>
        <v>340</v>
      </c>
    </row>
    <row r="22" spans="2:7" ht="17.25" customHeight="1" thickBot="1" x14ac:dyDescent="0.35">
      <c r="B22" s="136" t="s">
        <v>529</v>
      </c>
      <c r="C22" s="134"/>
      <c r="D22" s="135"/>
      <c r="E22" s="135"/>
      <c r="F22" s="135"/>
      <c r="G22" s="135"/>
    </row>
    <row r="23" spans="2:7" ht="18.75" customHeight="1" thickBot="1" x14ac:dyDescent="0.35">
      <c r="B23" s="2" t="s">
        <v>37</v>
      </c>
      <c r="C23" s="80" t="s">
        <v>25</v>
      </c>
      <c r="D23" s="71">
        <v>1</v>
      </c>
      <c r="E23" s="71">
        <f>'Item List 2024'!D227</f>
        <v>810</v>
      </c>
      <c r="F23" s="71">
        <f t="shared" si="0"/>
        <v>810</v>
      </c>
      <c r="G23" s="186">
        <f>'Item List 2024'!D226*3</f>
        <v>525</v>
      </c>
    </row>
    <row r="24" spans="2:7" ht="18.75" customHeight="1" thickBot="1" x14ac:dyDescent="0.35">
      <c r="B24" s="248" t="s">
        <v>545</v>
      </c>
      <c r="C24" s="249"/>
      <c r="D24" s="250"/>
      <c r="E24" s="65"/>
      <c r="F24" s="19"/>
      <c r="G24" s="19"/>
    </row>
    <row r="25" spans="2:7" ht="18.75" customHeight="1" thickBot="1" x14ac:dyDescent="0.35">
      <c r="B25" s="4" t="s">
        <v>68</v>
      </c>
      <c r="C25" s="5" t="s">
        <v>45</v>
      </c>
      <c r="D25" s="19">
        <v>10</v>
      </c>
      <c r="E25" s="19">
        <f>'Item List 2024'!D26</f>
        <v>80</v>
      </c>
      <c r="F25" s="19">
        <f t="shared" si="0"/>
        <v>800</v>
      </c>
      <c r="G25" s="19">
        <f t="shared" si="1"/>
        <v>400</v>
      </c>
    </row>
    <row r="26" spans="2:7" ht="18.75" customHeight="1" thickBot="1" x14ac:dyDescent="0.35">
      <c r="B26" s="4" t="s">
        <v>47</v>
      </c>
      <c r="C26" s="5" t="s">
        <v>45</v>
      </c>
      <c r="D26" s="19">
        <v>20</v>
      </c>
      <c r="E26" s="19">
        <f>'Item List 2024'!D26</f>
        <v>80</v>
      </c>
      <c r="F26" s="19">
        <f t="shared" si="0"/>
        <v>1600</v>
      </c>
      <c r="G26" s="19">
        <f t="shared" si="1"/>
        <v>800</v>
      </c>
    </row>
    <row r="27" spans="2:7" ht="18.75" customHeight="1" thickBot="1" x14ac:dyDescent="0.35">
      <c r="B27" s="4" t="s">
        <v>48</v>
      </c>
      <c r="C27" s="5" t="s">
        <v>45</v>
      </c>
      <c r="D27" s="19">
        <v>5</v>
      </c>
      <c r="E27" s="19">
        <f>'Item List 2024'!D26</f>
        <v>80</v>
      </c>
      <c r="F27" s="19">
        <f t="shared" si="0"/>
        <v>400</v>
      </c>
      <c r="G27" s="19">
        <f t="shared" si="1"/>
        <v>200</v>
      </c>
    </row>
    <row r="28" spans="2:7" ht="18.75" customHeight="1" thickBot="1" x14ac:dyDescent="0.35">
      <c r="B28" s="4" t="s">
        <v>50</v>
      </c>
      <c r="C28" s="5" t="s">
        <v>45</v>
      </c>
      <c r="D28" s="19">
        <v>2</v>
      </c>
      <c r="E28" s="19">
        <f>'Item List 2024'!D26</f>
        <v>80</v>
      </c>
      <c r="F28" s="19">
        <f t="shared" si="0"/>
        <v>160</v>
      </c>
      <c r="G28" s="19">
        <f t="shared" si="1"/>
        <v>80</v>
      </c>
    </row>
    <row r="29" spans="2:7" ht="18.75" customHeight="1" thickBot="1" x14ac:dyDescent="0.35">
      <c r="B29" s="4" t="s">
        <v>22</v>
      </c>
      <c r="C29" s="5" t="s">
        <v>45</v>
      </c>
      <c r="D29" s="19">
        <v>5</v>
      </c>
      <c r="E29" s="19">
        <f>'Item List 2024'!D26</f>
        <v>80</v>
      </c>
      <c r="F29" s="19">
        <f t="shared" si="0"/>
        <v>400</v>
      </c>
      <c r="G29" s="19">
        <f t="shared" si="1"/>
        <v>200</v>
      </c>
    </row>
    <row r="30" spans="2:7" ht="18.75" customHeight="1" thickBot="1" x14ac:dyDescent="0.35">
      <c r="B30" s="4" t="s">
        <v>504</v>
      </c>
      <c r="C30" s="5" t="s">
        <v>505</v>
      </c>
      <c r="D30" s="19">
        <v>480</v>
      </c>
      <c r="E30" s="19">
        <v>60</v>
      </c>
      <c r="F30" s="19">
        <f t="shared" si="0"/>
        <v>28800</v>
      </c>
      <c r="G30" s="19">
        <f t="shared" si="1"/>
        <v>14400</v>
      </c>
    </row>
    <row r="31" spans="2:7" ht="18.75" customHeight="1" thickBot="1" x14ac:dyDescent="0.35">
      <c r="B31" s="4" t="s">
        <v>52</v>
      </c>
      <c r="C31" s="5" t="s">
        <v>521</v>
      </c>
      <c r="D31" s="19">
        <v>30</v>
      </c>
      <c r="E31" s="19">
        <v>300</v>
      </c>
      <c r="F31" s="19">
        <f t="shared" si="0"/>
        <v>9000</v>
      </c>
      <c r="G31" s="19">
        <f t="shared" si="1"/>
        <v>4500</v>
      </c>
    </row>
    <row r="32" spans="2:7" ht="18.75" customHeight="1" thickBot="1" x14ac:dyDescent="0.35">
      <c r="B32" s="3" t="s">
        <v>53</v>
      </c>
      <c r="C32" s="66"/>
      <c r="D32" s="65"/>
      <c r="E32" s="65"/>
      <c r="F32" s="81">
        <f>SUM(F6:F31)</f>
        <v>77396</v>
      </c>
      <c r="G32" s="81">
        <f>SUM(G6:G31)</f>
        <v>39293</v>
      </c>
    </row>
    <row r="33" spans="2:8" ht="18.75" customHeight="1" thickBot="1" x14ac:dyDescent="0.35">
      <c r="B33" s="3" t="s">
        <v>492</v>
      </c>
      <c r="C33" s="66"/>
      <c r="D33" s="65"/>
      <c r="E33" s="65"/>
      <c r="F33" s="81">
        <f>F3-F32</f>
        <v>97604</v>
      </c>
      <c r="G33" s="81">
        <f>G3-G32</f>
        <v>48207</v>
      </c>
    </row>
    <row r="34" spans="2:8" ht="18.75" customHeight="1" thickBot="1" x14ac:dyDescent="0.35">
      <c r="B34" s="3" t="s">
        <v>54</v>
      </c>
      <c r="C34" s="66"/>
      <c r="D34" s="65"/>
      <c r="E34" s="65"/>
      <c r="F34" s="82">
        <f>F33/F3</f>
        <v>0.55773714285714282</v>
      </c>
      <c r="G34" s="82">
        <v>0.53857142857142859</v>
      </c>
    </row>
    <row r="35" spans="2:8" ht="18.75" customHeight="1" thickBot="1" x14ac:dyDescent="0.35">
      <c r="B35" s="3" t="s">
        <v>85</v>
      </c>
      <c r="C35" s="5" t="s">
        <v>508</v>
      </c>
      <c r="D35" s="65"/>
      <c r="E35" s="65"/>
      <c r="F35" s="184">
        <f>F32/D3</f>
        <v>2.2113142857142858</v>
      </c>
      <c r="G35" s="184">
        <f>G32/J3</f>
        <v>2.2453142857142856</v>
      </c>
    </row>
    <row r="36" spans="2:8" ht="18.75" customHeight="1" thickBot="1" x14ac:dyDescent="0.35">
      <c r="B36" s="3" t="s">
        <v>82</v>
      </c>
      <c r="C36" s="5" t="s">
        <v>509</v>
      </c>
      <c r="D36" s="65"/>
      <c r="E36" s="65"/>
      <c r="F36" s="81">
        <f>F32/E3</f>
        <v>15479.2</v>
      </c>
      <c r="G36" s="81">
        <f>G32/E3</f>
        <v>7858.6</v>
      </c>
      <c r="H36" s="83"/>
    </row>
    <row r="37" spans="2:8" ht="18.75" customHeight="1" x14ac:dyDescent="0.3"/>
    <row r="38" spans="2:8" ht="18.75" customHeight="1" x14ac:dyDescent="0.3"/>
  </sheetData>
  <customSheetViews>
    <customSheetView guid="{02199846-6382-4DA0-BCB6-8C4B8E06D201}" scale="85" topLeftCell="A12">
      <selection activeCell="G37" sqref="G37"/>
      <pageMargins left="0.7" right="0.7" top="0.75" bottom="0.75" header="0.3" footer="0.3"/>
    </customSheetView>
    <customSheetView guid="{7FA393C0-016B-4ED2-8E1A-A19A1B399678}" scale="85" topLeftCell="A35">
      <selection activeCell="G37" sqref="G37"/>
      <pageMargins left="0.7" right="0.7" top="0.75" bottom="0.75" header="0.3" footer="0.3"/>
    </customSheetView>
    <customSheetView guid="{9725C355-06CF-47EE-8965-9EAAFECFEFE3}" scale="85" topLeftCell="A12">
      <selection activeCell="G37" sqref="G37"/>
      <pageMargins left="0.7" right="0.7" top="0.75" bottom="0.75" header="0.3" footer="0.3"/>
    </customSheetView>
  </customSheetViews>
  <mergeCells count="2">
    <mergeCell ref="B1:G1"/>
    <mergeCell ref="B24:D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J31"/>
  <sheetViews>
    <sheetView zoomScale="120" zoomScaleNormal="120" workbookViewId="0">
      <selection activeCell="I13" sqref="I13"/>
    </sheetView>
  </sheetViews>
  <sheetFormatPr defaultColWidth="9.109375" defaultRowHeight="15.6" x14ac:dyDescent="0.3"/>
  <cols>
    <col min="1" max="1" width="9.109375" style="7"/>
    <col min="2" max="2" width="24" style="7" customWidth="1"/>
    <col min="3" max="3" width="12.5546875" style="7" customWidth="1"/>
    <col min="4" max="4" width="14" style="68" customWidth="1"/>
    <col min="5" max="5" width="16.88671875" style="68" customWidth="1"/>
    <col min="6" max="6" width="19.109375" style="68" customWidth="1"/>
    <col min="7" max="7" width="21.33203125" style="68" customWidth="1"/>
    <col min="8" max="9" width="9.109375" style="7"/>
    <col min="10" max="10" width="11.44140625" style="7" bestFit="1" customWidth="1"/>
    <col min="11" max="16384" width="9.109375" style="7"/>
  </cols>
  <sheetData>
    <row r="1" spans="2:10" ht="16.2" thickBot="1" x14ac:dyDescent="0.35">
      <c r="B1" s="251" t="s">
        <v>119</v>
      </c>
      <c r="C1" s="251"/>
      <c r="D1" s="251"/>
      <c r="E1" s="251"/>
      <c r="F1" s="251"/>
      <c r="G1" s="251"/>
    </row>
    <row r="2" spans="2:10" ht="18" customHeight="1" thickBot="1" x14ac:dyDescent="0.35">
      <c r="B2" s="2"/>
      <c r="C2" s="59" t="s">
        <v>0</v>
      </c>
      <c r="D2" s="60" t="s">
        <v>1</v>
      </c>
      <c r="E2" s="60" t="s">
        <v>109</v>
      </c>
      <c r="F2" s="60" t="s">
        <v>110</v>
      </c>
      <c r="G2" s="60" t="s">
        <v>111</v>
      </c>
    </row>
    <row r="3" spans="2:10" ht="18" customHeight="1" thickBot="1" x14ac:dyDescent="0.35">
      <c r="B3" s="3" t="s">
        <v>2</v>
      </c>
      <c r="C3" s="5" t="s">
        <v>99</v>
      </c>
      <c r="D3" s="19">
        <v>30000</v>
      </c>
      <c r="E3" s="19">
        <v>4</v>
      </c>
      <c r="F3" s="19">
        <f>D3*E3</f>
        <v>120000</v>
      </c>
      <c r="G3" s="19">
        <f>F3/2</f>
        <v>60000</v>
      </c>
      <c r="J3" s="188">
        <f>D3/2</f>
        <v>15000</v>
      </c>
    </row>
    <row r="4" spans="2:10" ht="18" customHeight="1" thickBot="1" x14ac:dyDescent="0.35">
      <c r="B4" s="3" t="s">
        <v>4</v>
      </c>
      <c r="C4" s="66"/>
      <c r="D4" s="65"/>
      <c r="E4" s="65"/>
      <c r="F4" s="65"/>
      <c r="G4" s="65"/>
    </row>
    <row r="5" spans="2:10" ht="18" customHeight="1" thickBot="1" x14ac:dyDescent="0.35">
      <c r="B5" s="3" t="s">
        <v>5</v>
      </c>
      <c r="C5" s="74" t="s">
        <v>0</v>
      </c>
      <c r="D5" s="67" t="s">
        <v>6</v>
      </c>
      <c r="E5" s="67" t="s">
        <v>7</v>
      </c>
      <c r="F5" s="67" t="s">
        <v>60</v>
      </c>
      <c r="G5" s="67" t="s">
        <v>61</v>
      </c>
    </row>
    <row r="6" spans="2:10" ht="18" customHeight="1" thickBot="1" x14ac:dyDescent="0.35">
      <c r="B6" s="4" t="s">
        <v>76</v>
      </c>
      <c r="C6" s="5" t="s">
        <v>174</v>
      </c>
      <c r="D6" s="19">
        <v>5</v>
      </c>
      <c r="E6" s="19">
        <f>'Item List 2024'!D86</f>
        <v>550</v>
      </c>
      <c r="F6" s="19">
        <f>D6*E6</f>
        <v>2750</v>
      </c>
      <c r="G6" s="183">
        <f>F6/2</f>
        <v>1375</v>
      </c>
    </row>
    <row r="7" spans="2:10" ht="18" customHeight="1" thickBot="1" x14ac:dyDescent="0.35">
      <c r="B7" s="4" t="s">
        <v>13</v>
      </c>
      <c r="C7" s="5" t="s">
        <v>14</v>
      </c>
      <c r="D7" s="19">
        <v>2.5</v>
      </c>
      <c r="E7" s="19">
        <f>'Item List 2024'!D17</f>
        <v>600</v>
      </c>
      <c r="F7" s="19">
        <f t="shared" ref="F7:F26" si="0">D7*E7</f>
        <v>1500</v>
      </c>
      <c r="G7" s="19">
        <f>F7/2</f>
        <v>750</v>
      </c>
    </row>
    <row r="8" spans="2:10" ht="18" customHeight="1" thickBot="1" x14ac:dyDescent="0.35">
      <c r="B8" s="4" t="s">
        <v>15</v>
      </c>
      <c r="C8" s="5" t="s">
        <v>14</v>
      </c>
      <c r="D8" s="19">
        <v>1.5</v>
      </c>
      <c r="E8" s="19">
        <f>'Item List 2024'!D18</f>
        <v>600</v>
      </c>
      <c r="F8" s="19">
        <f t="shared" si="0"/>
        <v>900</v>
      </c>
      <c r="G8" s="19">
        <f t="shared" ref="G8:G26" si="1">F8/2</f>
        <v>450</v>
      </c>
    </row>
    <row r="9" spans="2:10" ht="18" customHeight="1" thickBot="1" x14ac:dyDescent="0.35">
      <c r="B9" s="4" t="s">
        <v>16</v>
      </c>
      <c r="C9" s="5" t="s">
        <v>14</v>
      </c>
      <c r="D9" s="19">
        <v>1</v>
      </c>
      <c r="E9" s="19">
        <f>'Item List 2024'!D19</f>
        <v>600</v>
      </c>
      <c r="F9" s="19">
        <f t="shared" si="0"/>
        <v>600</v>
      </c>
      <c r="G9" s="19">
        <f t="shared" si="1"/>
        <v>300</v>
      </c>
    </row>
    <row r="10" spans="2:10" ht="18" customHeight="1" thickBot="1" x14ac:dyDescent="0.35">
      <c r="B10" s="4" t="s">
        <v>611</v>
      </c>
      <c r="C10" s="5" t="s">
        <v>18</v>
      </c>
      <c r="D10" s="19">
        <v>6</v>
      </c>
      <c r="E10" s="19">
        <f>'Item List 2024'!D215</f>
        <v>816</v>
      </c>
      <c r="F10" s="19">
        <f t="shared" si="0"/>
        <v>4896</v>
      </c>
      <c r="G10" s="19">
        <f t="shared" si="1"/>
        <v>2448</v>
      </c>
    </row>
    <row r="11" spans="2:10" ht="18" customHeight="1" thickBot="1" x14ac:dyDescent="0.35">
      <c r="B11" s="4" t="s">
        <v>19</v>
      </c>
      <c r="C11" s="5" t="s">
        <v>20</v>
      </c>
      <c r="D11" s="19">
        <v>20</v>
      </c>
      <c r="E11" s="19">
        <f>Tomatoes!E13</f>
        <v>100</v>
      </c>
      <c r="F11" s="19">
        <f t="shared" si="0"/>
        <v>2000</v>
      </c>
      <c r="G11" s="19">
        <f t="shared" si="1"/>
        <v>1000</v>
      </c>
    </row>
    <row r="12" spans="2:10" ht="18" customHeight="1" thickBot="1" x14ac:dyDescent="0.35">
      <c r="B12" s="4" t="s">
        <v>21</v>
      </c>
      <c r="C12" s="5" t="s">
        <v>18</v>
      </c>
      <c r="D12" s="19">
        <v>4</v>
      </c>
      <c r="E12" s="19">
        <f>'Item List 2024'!D217</f>
        <v>625</v>
      </c>
      <c r="F12" s="19">
        <f>D12*E12</f>
        <v>2500</v>
      </c>
      <c r="G12" s="19">
        <f t="shared" si="1"/>
        <v>1250</v>
      </c>
    </row>
    <row r="13" spans="2:10" ht="18" customHeight="1" thickBot="1" x14ac:dyDescent="0.35">
      <c r="B13" s="4" t="s">
        <v>523</v>
      </c>
      <c r="C13" s="5" t="s">
        <v>521</v>
      </c>
      <c r="D13" s="19">
        <v>2</v>
      </c>
      <c r="E13" s="19">
        <f>'Item List 2024'!D24</f>
        <v>500</v>
      </c>
      <c r="F13" s="19">
        <f>D13*E13</f>
        <v>1000</v>
      </c>
      <c r="G13" s="19">
        <f t="shared" ref="G13" si="2">F13/2</f>
        <v>500</v>
      </c>
    </row>
    <row r="14" spans="2:10" ht="18" customHeight="1" thickBot="1" x14ac:dyDescent="0.35">
      <c r="B14" s="4" t="s">
        <v>22</v>
      </c>
      <c r="C14" s="5" t="s">
        <v>631</v>
      </c>
      <c r="D14" s="65">
        <v>3</v>
      </c>
      <c r="E14" s="19">
        <f>'Item List 2024'!D22</f>
        <v>700</v>
      </c>
      <c r="F14" s="19">
        <f t="shared" si="0"/>
        <v>2100</v>
      </c>
      <c r="G14" s="19">
        <f t="shared" si="1"/>
        <v>1050</v>
      </c>
    </row>
    <row r="15" spans="2:10" ht="18" customHeight="1" thickBot="1" x14ac:dyDescent="0.35">
      <c r="B15" s="4" t="s">
        <v>100</v>
      </c>
      <c r="C15" s="66"/>
      <c r="D15" s="65">
        <v>1</v>
      </c>
      <c r="E15" s="19">
        <f>Tomatoes!E17</f>
        <v>1000</v>
      </c>
      <c r="F15" s="19">
        <f t="shared" si="0"/>
        <v>1000</v>
      </c>
      <c r="G15" s="19">
        <f t="shared" si="1"/>
        <v>500</v>
      </c>
    </row>
    <row r="16" spans="2:10" ht="18" customHeight="1" thickBot="1" x14ac:dyDescent="0.35">
      <c r="B16" s="3" t="s">
        <v>24</v>
      </c>
      <c r="C16" s="66"/>
      <c r="D16" s="65"/>
      <c r="E16" s="19"/>
      <c r="F16" s="19"/>
      <c r="G16" s="19"/>
    </row>
    <row r="17" spans="2:7" customFormat="1" ht="18" customHeight="1" thickBot="1" x14ac:dyDescent="0.35">
      <c r="B17" s="4" t="str">
        <f>'Item List 2024'!B264</f>
        <v>Incide 300WG</v>
      </c>
      <c r="C17" s="5" t="s">
        <v>297</v>
      </c>
      <c r="D17" s="9">
        <v>1</v>
      </c>
      <c r="E17" s="9">
        <f>'Item List 2024'!D264</f>
        <v>435</v>
      </c>
      <c r="F17" s="9">
        <f t="shared" ref="F17" si="3">E17*D17</f>
        <v>435</v>
      </c>
      <c r="G17" s="9">
        <f>E17</f>
        <v>435</v>
      </c>
    </row>
    <row r="18" spans="2:7" ht="18" customHeight="1" thickBot="1" x14ac:dyDescent="0.35">
      <c r="B18" s="4" t="s">
        <v>101</v>
      </c>
      <c r="C18" s="5" t="s">
        <v>102</v>
      </c>
      <c r="D18" s="19">
        <v>2</v>
      </c>
      <c r="E18" s="19">
        <v>250</v>
      </c>
      <c r="F18" s="19">
        <f t="shared" si="0"/>
        <v>500</v>
      </c>
      <c r="G18" s="19">
        <f t="shared" si="1"/>
        <v>250</v>
      </c>
    </row>
    <row r="19" spans="2:7" ht="18" customHeight="1" thickBot="1" x14ac:dyDescent="0.35">
      <c r="B19" s="4" t="str">
        <f>'Item List 2024'!B312</f>
        <v>Garden Ripcod</v>
      </c>
      <c r="C19" s="5" t="s">
        <v>34</v>
      </c>
      <c r="D19" s="19">
        <v>1</v>
      </c>
      <c r="E19" s="19">
        <f>'Item List 2024'!D312</f>
        <v>300</v>
      </c>
      <c r="F19" s="19">
        <f t="shared" si="0"/>
        <v>300</v>
      </c>
      <c r="G19" s="19">
        <f>F19</f>
        <v>300</v>
      </c>
    </row>
    <row r="20" spans="2:7" ht="18" customHeight="1" thickBot="1" x14ac:dyDescent="0.35">
      <c r="B20" s="70" t="s">
        <v>43</v>
      </c>
      <c r="C20" s="2"/>
      <c r="D20" s="69"/>
      <c r="E20" s="69"/>
      <c r="F20" s="69"/>
      <c r="G20" s="69"/>
    </row>
    <row r="21" spans="2:7" ht="18" customHeight="1" thickBot="1" x14ac:dyDescent="0.35">
      <c r="B21" s="187" t="s">
        <v>47</v>
      </c>
      <c r="C21" s="187" t="s">
        <v>45</v>
      </c>
      <c r="D21" s="185">
        <v>30</v>
      </c>
      <c r="E21" s="185">
        <f>'Item List 2024'!D26</f>
        <v>80</v>
      </c>
      <c r="F21" s="185">
        <f t="shared" si="0"/>
        <v>2400</v>
      </c>
      <c r="G21" s="185">
        <f t="shared" si="1"/>
        <v>1200</v>
      </c>
    </row>
    <row r="22" spans="2:7" ht="18" customHeight="1" thickBot="1" x14ac:dyDescent="0.35">
      <c r="B22" s="2" t="s">
        <v>48</v>
      </c>
      <c r="C22" s="2" t="s">
        <v>45</v>
      </c>
      <c r="D22" s="69">
        <v>5</v>
      </c>
      <c r="E22" s="69">
        <f>'Item List 2024'!D26</f>
        <v>80</v>
      </c>
      <c r="F22" s="69">
        <f t="shared" si="0"/>
        <v>400</v>
      </c>
      <c r="G22" s="69">
        <f t="shared" si="1"/>
        <v>200</v>
      </c>
    </row>
    <row r="23" spans="2:7" ht="18" customHeight="1" thickBot="1" x14ac:dyDescent="0.35">
      <c r="B23" s="85" t="s">
        <v>514</v>
      </c>
      <c r="C23" s="2" t="s">
        <v>45</v>
      </c>
      <c r="D23" s="69">
        <v>12</v>
      </c>
      <c r="E23" s="69">
        <f>'Item List 2024'!D26</f>
        <v>80</v>
      </c>
      <c r="F23" s="69">
        <f t="shared" si="0"/>
        <v>960</v>
      </c>
      <c r="G23" s="69">
        <f t="shared" si="1"/>
        <v>480</v>
      </c>
    </row>
    <row r="24" spans="2:7" ht="18" customHeight="1" thickBot="1" x14ac:dyDescent="0.35">
      <c r="B24" s="2" t="s">
        <v>22</v>
      </c>
      <c r="C24" s="2" t="s">
        <v>45</v>
      </c>
      <c r="D24" s="69">
        <v>15</v>
      </c>
      <c r="E24" s="69">
        <f>'Item List 2024'!D26</f>
        <v>80</v>
      </c>
      <c r="F24" s="69">
        <f t="shared" si="0"/>
        <v>1200</v>
      </c>
      <c r="G24" s="69">
        <f t="shared" si="1"/>
        <v>600</v>
      </c>
    </row>
    <row r="25" spans="2:7" ht="18" customHeight="1" thickBot="1" x14ac:dyDescent="0.35">
      <c r="B25" s="2" t="s">
        <v>51</v>
      </c>
      <c r="C25" s="2" t="s">
        <v>45</v>
      </c>
      <c r="D25" s="69">
        <v>15</v>
      </c>
      <c r="E25" s="69">
        <f>'Item List 2024'!D26</f>
        <v>80</v>
      </c>
      <c r="F25" s="69">
        <f t="shared" si="0"/>
        <v>1200</v>
      </c>
      <c r="G25" s="69">
        <f t="shared" si="1"/>
        <v>600</v>
      </c>
    </row>
    <row r="26" spans="2:7" ht="18" customHeight="1" thickBot="1" x14ac:dyDescent="0.35">
      <c r="B26" s="2" t="s">
        <v>52</v>
      </c>
      <c r="C26" s="2" t="s">
        <v>521</v>
      </c>
      <c r="D26" s="69">
        <v>20</v>
      </c>
      <c r="E26" s="69">
        <v>300</v>
      </c>
      <c r="F26" s="69">
        <f t="shared" si="0"/>
        <v>6000</v>
      </c>
      <c r="G26" s="69">
        <f t="shared" si="1"/>
        <v>3000</v>
      </c>
    </row>
    <row r="27" spans="2:7" ht="18" customHeight="1" thickBot="1" x14ac:dyDescent="0.35">
      <c r="B27" s="70" t="s">
        <v>53</v>
      </c>
      <c r="C27" s="2"/>
      <c r="D27" s="69"/>
      <c r="E27" s="69"/>
      <c r="F27" s="86">
        <f>SUM(F6:F26)</f>
        <v>32641</v>
      </c>
      <c r="G27" s="86">
        <f>SUM(G6:G26)</f>
        <v>16688</v>
      </c>
    </row>
    <row r="28" spans="2:7" ht="18" customHeight="1" thickBot="1" x14ac:dyDescent="0.35">
      <c r="B28" s="70" t="s">
        <v>492</v>
      </c>
      <c r="C28" s="2"/>
      <c r="D28" s="78"/>
      <c r="E28" s="78"/>
      <c r="F28" s="87">
        <f>F3-F27</f>
        <v>87359</v>
      </c>
      <c r="G28" s="87">
        <f>G3-G27</f>
        <v>43312</v>
      </c>
    </row>
    <row r="29" spans="2:7" ht="16.2" thickBot="1" x14ac:dyDescent="0.35">
      <c r="B29" s="70" t="s">
        <v>54</v>
      </c>
      <c r="C29" s="2"/>
      <c r="D29" s="78"/>
      <c r="E29" s="78"/>
      <c r="F29" s="88">
        <f>F28/F3</f>
        <v>0.7279916666666667</v>
      </c>
      <c r="G29" s="88">
        <v>0.73429166666666668</v>
      </c>
    </row>
    <row r="30" spans="2:7" ht="16.2" thickBot="1" x14ac:dyDescent="0.35">
      <c r="B30" s="70" t="s">
        <v>55</v>
      </c>
      <c r="C30" s="2" t="s">
        <v>647</v>
      </c>
      <c r="D30" s="78"/>
      <c r="E30" s="78"/>
      <c r="F30" s="87">
        <f>F27/D3</f>
        <v>1.0880333333333334</v>
      </c>
      <c r="G30" s="87">
        <f>G27/J3</f>
        <v>1.1125333333333334</v>
      </c>
    </row>
    <row r="31" spans="2:7" ht="16.2" thickBot="1" x14ac:dyDescent="0.35">
      <c r="B31" s="70" t="s">
        <v>57</v>
      </c>
      <c r="C31" s="2" t="s">
        <v>58</v>
      </c>
      <c r="D31" s="78"/>
      <c r="E31" s="78"/>
      <c r="F31" s="87">
        <f>F27/E3</f>
        <v>8160.25</v>
      </c>
      <c r="G31" s="87">
        <f>G27/E3</f>
        <v>4172</v>
      </c>
    </row>
  </sheetData>
  <customSheetViews>
    <customSheetView guid="{02199846-6382-4DA0-BCB6-8C4B8E06D201}" scale="120">
      <selection activeCell="I13" sqref="I13"/>
      <pageMargins left="0.7" right="0.7" top="0.75" bottom="0.75" header="0.3" footer="0.3"/>
    </customSheetView>
    <customSheetView guid="{7FA393C0-016B-4ED2-8E1A-A19A1B399678}" scale="120" topLeftCell="A21">
      <selection activeCell="I13" sqref="I13"/>
      <pageMargins left="0.7" right="0.7" top="0.75" bottom="0.75" header="0.3" footer="0.3"/>
    </customSheetView>
    <customSheetView guid="{9725C355-06CF-47EE-8965-9EAAFECFEFE3}" scale="120">
      <selection activeCell="I13" sqref="I13"/>
      <pageMargins left="0.7" right="0.7" top="0.75" bottom="0.75" header="0.3" footer="0.3"/>
    </customSheetView>
  </customSheetViews>
  <mergeCells count="1">
    <mergeCell ref="B1:G1"/>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J52"/>
  <sheetViews>
    <sheetView topLeftCell="A33" zoomScale="98" zoomScaleNormal="130" workbookViewId="0">
      <selection activeCell="G44" sqref="G44"/>
    </sheetView>
  </sheetViews>
  <sheetFormatPr defaultColWidth="9.109375" defaultRowHeight="15.6" x14ac:dyDescent="0.3"/>
  <cols>
    <col min="1" max="1" width="3.88671875" customWidth="1"/>
    <col min="2" max="2" width="29.5546875" style="7" customWidth="1"/>
    <col min="3" max="3" width="12.5546875" style="7" customWidth="1"/>
    <col min="4" max="4" width="13.6640625" style="68" customWidth="1"/>
    <col min="5" max="5" width="18.33203125" style="68" customWidth="1"/>
    <col min="6" max="6" width="17.109375" style="68" customWidth="1"/>
    <col min="7" max="7" width="15.88671875" style="68" customWidth="1"/>
    <col min="10" max="10" width="9.5546875" bestFit="1" customWidth="1"/>
  </cols>
  <sheetData>
    <row r="1" spans="2:10" ht="16.2" thickBot="1" x14ac:dyDescent="0.35">
      <c r="B1" s="251" t="s">
        <v>623</v>
      </c>
      <c r="C1" s="251"/>
      <c r="D1" s="251"/>
      <c r="E1" s="251"/>
      <c r="F1" s="251"/>
      <c r="G1" s="251"/>
    </row>
    <row r="2" spans="2:10" ht="19.5" customHeight="1" thickBot="1" x14ac:dyDescent="0.35">
      <c r="B2" s="2"/>
      <c r="C2" s="59" t="s">
        <v>0</v>
      </c>
      <c r="D2" s="60" t="s">
        <v>1</v>
      </c>
      <c r="E2" s="60" t="s">
        <v>109</v>
      </c>
      <c r="F2" s="60" t="s">
        <v>110</v>
      </c>
      <c r="G2" s="60" t="s">
        <v>111</v>
      </c>
    </row>
    <row r="3" spans="2:10" ht="19.5" customHeight="1" thickBot="1" x14ac:dyDescent="0.35">
      <c r="B3" s="3" t="s">
        <v>2</v>
      </c>
      <c r="C3" s="61" t="s">
        <v>624</v>
      </c>
      <c r="D3" s="62">
        <v>5000</v>
      </c>
      <c r="E3" s="62">
        <v>30</v>
      </c>
      <c r="F3" s="62">
        <f>E3*D3</f>
        <v>150000</v>
      </c>
      <c r="G3" s="62">
        <f>F3/2</f>
        <v>75000</v>
      </c>
      <c r="J3" s="72">
        <v>5000</v>
      </c>
    </row>
    <row r="4" spans="2:10" ht="19.5" customHeight="1" thickBot="1" x14ac:dyDescent="0.35">
      <c r="B4" s="3" t="s">
        <v>4</v>
      </c>
      <c r="C4" s="61"/>
      <c r="D4" s="62"/>
      <c r="E4" s="62"/>
      <c r="F4" s="62"/>
      <c r="G4" s="62"/>
    </row>
    <row r="5" spans="2:10" ht="19.5" customHeight="1" thickBot="1" x14ac:dyDescent="0.35">
      <c r="B5" s="3" t="s">
        <v>5</v>
      </c>
      <c r="C5" s="63" t="s">
        <v>0</v>
      </c>
      <c r="D5" s="64" t="s">
        <v>6</v>
      </c>
      <c r="E5" s="64" t="s">
        <v>7</v>
      </c>
      <c r="F5" s="64" t="s">
        <v>60</v>
      </c>
      <c r="G5" s="64" t="s">
        <v>61</v>
      </c>
    </row>
    <row r="6" spans="2:10" ht="19.5" customHeight="1" thickBot="1" x14ac:dyDescent="0.35">
      <c r="B6" s="4" t="s">
        <v>76</v>
      </c>
      <c r="C6" s="5" t="s">
        <v>77</v>
      </c>
      <c r="D6" s="19">
        <v>5</v>
      </c>
      <c r="E6" s="19">
        <f>'Item List 2024'!D185</f>
        <v>940</v>
      </c>
      <c r="F6" s="19">
        <f>E6*D6</f>
        <v>4700</v>
      </c>
      <c r="G6" s="19">
        <f>F6/2</f>
        <v>2350</v>
      </c>
    </row>
    <row r="7" spans="2:10" ht="19.5" customHeight="1" thickBot="1" x14ac:dyDescent="0.35">
      <c r="B7" s="4" t="s">
        <v>13</v>
      </c>
      <c r="C7" s="5" t="s">
        <v>14</v>
      </c>
      <c r="D7" s="19">
        <v>2.5</v>
      </c>
      <c r="E7" s="19">
        <f>'Item List 2024'!D17</f>
        <v>600</v>
      </c>
      <c r="F7" s="19">
        <f t="shared" ref="F7:F42" si="0">E7*D7</f>
        <v>1500</v>
      </c>
      <c r="G7" s="19">
        <f t="shared" ref="G7:G42" si="1">F7/2</f>
        <v>750</v>
      </c>
    </row>
    <row r="8" spans="2:10" ht="19.5" customHeight="1" thickBot="1" x14ac:dyDescent="0.35">
      <c r="B8" s="4" t="s">
        <v>15</v>
      </c>
      <c r="C8" s="5" t="s">
        <v>14</v>
      </c>
      <c r="D8" s="19">
        <v>1.5</v>
      </c>
      <c r="E8" s="19">
        <f>'Item List 2024'!D18</f>
        <v>600</v>
      </c>
      <c r="F8" s="19">
        <f t="shared" si="0"/>
        <v>900</v>
      </c>
      <c r="G8" s="19">
        <f t="shared" si="1"/>
        <v>450</v>
      </c>
    </row>
    <row r="9" spans="2:10" ht="19.5" customHeight="1" thickBot="1" x14ac:dyDescent="0.35">
      <c r="B9" s="4" t="s">
        <v>16</v>
      </c>
      <c r="C9" s="5" t="s">
        <v>14</v>
      </c>
      <c r="D9" s="19">
        <v>1</v>
      </c>
      <c r="E9" s="19">
        <f>'Item List 2024'!D19</f>
        <v>600</v>
      </c>
      <c r="F9" s="19">
        <f t="shared" si="0"/>
        <v>600</v>
      </c>
      <c r="G9" s="19">
        <f t="shared" si="1"/>
        <v>300</v>
      </c>
    </row>
    <row r="10" spans="2:10" ht="19.5" customHeight="1" thickBot="1" x14ac:dyDescent="0.35">
      <c r="B10" s="4" t="s">
        <v>611</v>
      </c>
      <c r="C10" s="5" t="s">
        <v>18</v>
      </c>
      <c r="D10" s="19">
        <v>6</v>
      </c>
      <c r="E10" s="19">
        <f>'Item List 2024'!D215</f>
        <v>816</v>
      </c>
      <c r="F10" s="19">
        <f t="shared" si="0"/>
        <v>4896</v>
      </c>
      <c r="G10" s="19">
        <f t="shared" si="1"/>
        <v>2448</v>
      </c>
    </row>
    <row r="11" spans="2:10" ht="19.5" customHeight="1" thickBot="1" x14ac:dyDescent="0.35">
      <c r="B11" s="4" t="str">
        <f>'Item List 2024'!B216</f>
        <v>5:1:5 (45) fertilizer</v>
      </c>
      <c r="C11" s="5" t="s">
        <v>18</v>
      </c>
      <c r="D11" s="19">
        <v>4</v>
      </c>
      <c r="E11" s="19">
        <f>'Item List 2024'!D216</f>
        <v>1038</v>
      </c>
      <c r="F11" s="19">
        <f t="shared" si="0"/>
        <v>4152</v>
      </c>
      <c r="G11" s="19">
        <f t="shared" si="1"/>
        <v>2076</v>
      </c>
    </row>
    <row r="12" spans="2:10" ht="19.5" customHeight="1" thickBot="1" x14ac:dyDescent="0.35">
      <c r="B12" s="4" t="s">
        <v>19</v>
      </c>
      <c r="C12" s="5" t="s">
        <v>20</v>
      </c>
      <c r="D12" s="19">
        <v>20</v>
      </c>
      <c r="E12" s="19">
        <f>'Item List 2024'!D223</f>
        <v>100</v>
      </c>
      <c r="F12" s="19">
        <f t="shared" si="0"/>
        <v>2000</v>
      </c>
      <c r="G12" s="19">
        <f t="shared" si="1"/>
        <v>1000</v>
      </c>
    </row>
    <row r="13" spans="2:10" ht="19.5" customHeight="1" thickBot="1" x14ac:dyDescent="0.35">
      <c r="B13" s="4" t="s">
        <v>643</v>
      </c>
      <c r="C13" s="5" t="s">
        <v>58</v>
      </c>
      <c r="D13" s="19">
        <v>10</v>
      </c>
      <c r="E13" s="19">
        <f>'Item List 2024'!D222</f>
        <v>500</v>
      </c>
      <c r="F13" s="19">
        <f t="shared" si="0"/>
        <v>5000</v>
      </c>
      <c r="G13" s="19">
        <f t="shared" si="1"/>
        <v>2500</v>
      </c>
    </row>
    <row r="14" spans="2:10" ht="19.5" customHeight="1" thickBot="1" x14ac:dyDescent="0.35">
      <c r="B14" s="4" t="s">
        <v>21</v>
      </c>
      <c r="C14" s="5" t="s">
        <v>18</v>
      </c>
      <c r="D14" s="19">
        <v>2</v>
      </c>
      <c r="E14" s="19">
        <f>'Item List 2024'!D217</f>
        <v>625</v>
      </c>
      <c r="F14" s="19">
        <f t="shared" si="0"/>
        <v>1250</v>
      </c>
      <c r="G14" s="19">
        <f t="shared" si="1"/>
        <v>625</v>
      </c>
    </row>
    <row r="15" spans="2:10" ht="19.5" customHeight="1" thickBot="1" x14ac:dyDescent="0.35">
      <c r="B15" s="4" t="s">
        <v>520</v>
      </c>
      <c r="C15" s="5" t="s">
        <v>521</v>
      </c>
      <c r="D15" s="19">
        <v>4</v>
      </c>
      <c r="E15" s="19">
        <f>'Item List 2024'!D24</f>
        <v>500</v>
      </c>
      <c r="F15" s="19">
        <f t="shared" si="0"/>
        <v>2000</v>
      </c>
      <c r="G15" s="19">
        <f t="shared" si="1"/>
        <v>1000</v>
      </c>
    </row>
    <row r="16" spans="2:10" ht="19.5" customHeight="1" thickBot="1" x14ac:dyDescent="0.35">
      <c r="B16" s="4" t="s">
        <v>22</v>
      </c>
      <c r="C16" s="5" t="s">
        <v>631</v>
      </c>
      <c r="D16" s="65">
        <v>3</v>
      </c>
      <c r="E16" s="19">
        <f>'Item List 2024'!D21</f>
        <v>700</v>
      </c>
      <c r="F16" s="19">
        <f t="shared" si="0"/>
        <v>2100</v>
      </c>
      <c r="G16" s="19">
        <f t="shared" si="1"/>
        <v>1050</v>
      </c>
    </row>
    <row r="17" spans="2:7" ht="19.5" customHeight="1" thickBot="1" x14ac:dyDescent="0.35">
      <c r="B17" s="4" t="s">
        <v>78</v>
      </c>
      <c r="C17" s="66"/>
      <c r="D17" s="65">
        <v>1</v>
      </c>
      <c r="E17" s="19">
        <f>'Item List 2024'!D23</f>
        <v>1000</v>
      </c>
      <c r="F17" s="19">
        <f t="shared" si="0"/>
        <v>1000</v>
      </c>
      <c r="G17" s="19">
        <f t="shared" si="1"/>
        <v>500</v>
      </c>
    </row>
    <row r="18" spans="2:7" ht="19.5" customHeight="1" thickBot="1" x14ac:dyDescent="0.35">
      <c r="B18" s="3" t="s">
        <v>24</v>
      </c>
      <c r="C18" s="66"/>
      <c r="D18" s="65"/>
      <c r="E18" s="65"/>
      <c r="F18" s="19"/>
      <c r="G18" s="19"/>
    </row>
    <row r="19" spans="2:7" ht="19.5" customHeight="1" thickBot="1" x14ac:dyDescent="0.35">
      <c r="B19" s="100" t="s">
        <v>516</v>
      </c>
      <c r="C19" s="66"/>
      <c r="D19" s="65"/>
      <c r="E19" s="65"/>
      <c r="F19" s="19"/>
      <c r="G19" s="19"/>
    </row>
    <row r="20" spans="2:7" ht="19.5" customHeight="1" thickBot="1" x14ac:dyDescent="0.35">
      <c r="B20" s="4" t="s">
        <v>79</v>
      </c>
      <c r="C20" s="5" t="s">
        <v>34</v>
      </c>
      <c r="D20" s="19">
        <v>2</v>
      </c>
      <c r="E20" s="19">
        <f>'Item List 2024'!D11</f>
        <v>210</v>
      </c>
      <c r="F20" s="19">
        <f t="shared" si="0"/>
        <v>420</v>
      </c>
      <c r="G20" s="19">
        <f>F20/2</f>
        <v>210</v>
      </c>
    </row>
    <row r="21" spans="2:7" ht="19.5" customHeight="1" thickBot="1" x14ac:dyDescent="0.35">
      <c r="B21" s="4" t="s">
        <v>637</v>
      </c>
      <c r="C21" s="5" t="s">
        <v>638</v>
      </c>
      <c r="D21" s="19">
        <v>2</v>
      </c>
      <c r="E21" s="19">
        <f>'Item List 2024'!D323</f>
        <v>180</v>
      </c>
      <c r="F21" s="19">
        <f t="shared" si="0"/>
        <v>360</v>
      </c>
      <c r="G21" s="19">
        <f>F21/2</f>
        <v>180</v>
      </c>
    </row>
    <row r="22" spans="2:7" ht="19.5" customHeight="1" thickBot="1" x14ac:dyDescent="0.35">
      <c r="B22" s="4" t="str">
        <f>'Item List 2024'!B455</f>
        <v xml:space="preserve">Agromectin </v>
      </c>
      <c r="C22" s="5" t="s">
        <v>34</v>
      </c>
      <c r="D22" s="19">
        <v>1</v>
      </c>
      <c r="E22" s="19">
        <f>'Item List 2024'!D455</f>
        <v>260</v>
      </c>
      <c r="F22" s="19">
        <f>E22*D22</f>
        <v>260</v>
      </c>
      <c r="G22" s="19">
        <f>F22</f>
        <v>260</v>
      </c>
    </row>
    <row r="23" spans="2:7" ht="19.5" customHeight="1" thickBot="1" x14ac:dyDescent="0.35">
      <c r="B23" s="4" t="str">
        <f>'Item List 2024'!B312</f>
        <v>Garden Ripcod</v>
      </c>
      <c r="C23" s="5" t="s">
        <v>34</v>
      </c>
      <c r="D23" s="19">
        <v>1</v>
      </c>
      <c r="E23" s="19">
        <f>'Item List 2024'!D312</f>
        <v>300</v>
      </c>
      <c r="F23" s="19">
        <f t="shared" ref="F23" si="2">E23*D23</f>
        <v>300</v>
      </c>
      <c r="G23" s="19">
        <f>F23</f>
        <v>300</v>
      </c>
    </row>
    <row r="24" spans="2:7" ht="19.5" customHeight="1" thickBot="1" x14ac:dyDescent="0.35">
      <c r="B24" s="100" t="s">
        <v>517</v>
      </c>
      <c r="C24" s="5"/>
      <c r="D24" s="19"/>
      <c r="E24" s="19"/>
      <c r="F24" s="19"/>
      <c r="G24" s="19"/>
    </row>
    <row r="25" spans="2:7" ht="19.5" customHeight="1" thickBot="1" x14ac:dyDescent="0.35">
      <c r="B25" s="193" t="s">
        <v>89</v>
      </c>
      <c r="C25" s="5" t="s">
        <v>31</v>
      </c>
      <c r="D25" s="19">
        <v>2</v>
      </c>
      <c r="E25" s="19">
        <f>'Item List 2024'!D292</f>
        <v>340</v>
      </c>
      <c r="F25" s="19">
        <f>D25*E25</f>
        <v>680</v>
      </c>
      <c r="G25" s="19">
        <f>E25</f>
        <v>340</v>
      </c>
    </row>
    <row r="26" spans="2:7" ht="19.5" customHeight="1" thickBot="1" x14ac:dyDescent="0.35">
      <c r="B26" s="4" t="s">
        <v>98</v>
      </c>
      <c r="C26" s="5" t="s">
        <v>31</v>
      </c>
      <c r="D26" s="19">
        <v>2</v>
      </c>
      <c r="E26" s="19">
        <f>'Item List 2024'!D281</f>
        <v>470</v>
      </c>
      <c r="F26" s="19">
        <f>E26*D26</f>
        <v>940</v>
      </c>
      <c r="G26" s="183">
        <f>E26</f>
        <v>470</v>
      </c>
    </row>
    <row r="27" spans="2:7" ht="19.5" customHeight="1" thickBot="1" x14ac:dyDescent="0.35">
      <c r="B27" s="4" t="s">
        <v>26</v>
      </c>
      <c r="C27" s="5" t="s">
        <v>64</v>
      </c>
      <c r="D27" s="19">
        <v>4</v>
      </c>
      <c r="E27" s="19">
        <f>'Item List 2024'!D266</f>
        <v>290</v>
      </c>
      <c r="F27" s="19">
        <f t="shared" si="0"/>
        <v>1160</v>
      </c>
      <c r="G27" s="183">
        <f>F27/2</f>
        <v>580</v>
      </c>
    </row>
    <row r="28" spans="2:7" ht="19.5" customHeight="1" thickBot="1" x14ac:dyDescent="0.35">
      <c r="B28" s="4" t="s">
        <v>28</v>
      </c>
      <c r="C28" s="5" t="s">
        <v>112</v>
      </c>
      <c r="D28" s="19">
        <v>1</v>
      </c>
      <c r="E28" s="19">
        <f>'Item List 2024'!D295</f>
        <v>1730</v>
      </c>
      <c r="F28" s="19">
        <f t="shared" si="0"/>
        <v>1730</v>
      </c>
      <c r="G28" s="183">
        <f>'Item List 2024'!D294</f>
        <v>875</v>
      </c>
    </row>
    <row r="29" spans="2:7" ht="19.5" customHeight="1" thickBot="1" x14ac:dyDescent="0.35">
      <c r="B29" s="4" t="str">
        <f>'Item List 2024'!B256</f>
        <v>Benomyl</v>
      </c>
      <c r="C29" s="5" t="s">
        <v>112</v>
      </c>
      <c r="D29" s="19">
        <v>1</v>
      </c>
      <c r="E29" s="19">
        <f>'Item List 2024'!D256</f>
        <v>340</v>
      </c>
      <c r="F29" s="19">
        <f>E29*D29</f>
        <v>340</v>
      </c>
      <c r="G29" s="19">
        <f>F29</f>
        <v>340</v>
      </c>
    </row>
    <row r="30" spans="2:7" ht="19.5" customHeight="1" thickBot="1" x14ac:dyDescent="0.35">
      <c r="B30" s="100" t="s">
        <v>537</v>
      </c>
      <c r="C30" s="5"/>
      <c r="D30" s="19"/>
      <c r="E30" s="19"/>
      <c r="F30" s="19"/>
      <c r="G30" s="19"/>
    </row>
    <row r="31" spans="2:7" ht="19.5" customHeight="1" thickBot="1" x14ac:dyDescent="0.35">
      <c r="B31" s="155" t="s">
        <v>37</v>
      </c>
      <c r="C31" s="156" t="s">
        <v>25</v>
      </c>
      <c r="D31" s="157">
        <v>1</v>
      </c>
      <c r="E31" s="157">
        <f>'Item List 2024'!D227</f>
        <v>810</v>
      </c>
      <c r="F31" s="157">
        <f>E31*D31</f>
        <v>810</v>
      </c>
      <c r="G31" s="189">
        <f>'Item List 2024'!D226*3</f>
        <v>525</v>
      </c>
    </row>
    <row r="32" spans="2:7" ht="19.5" customHeight="1" x14ac:dyDescent="0.3">
      <c r="B32" s="161" t="s">
        <v>620</v>
      </c>
      <c r="C32" s="162" t="s">
        <v>25</v>
      </c>
      <c r="D32" s="163">
        <v>1</v>
      </c>
      <c r="E32" s="163">
        <f>'Item List 2024'!D229</f>
        <v>920</v>
      </c>
      <c r="F32" s="163">
        <f>E32*D32</f>
        <v>920</v>
      </c>
      <c r="G32" s="190">
        <f>'Item List 2024'!D228*3</f>
        <v>540</v>
      </c>
    </row>
    <row r="33" spans="2:7" ht="19.5" customHeight="1" x14ac:dyDescent="0.3">
      <c r="B33" s="164" t="s">
        <v>570</v>
      </c>
      <c r="C33" s="101" t="s">
        <v>25</v>
      </c>
      <c r="D33" s="123">
        <v>1</v>
      </c>
      <c r="E33" s="123">
        <f>'Item List 2024'!D349</f>
        <v>560</v>
      </c>
      <c r="F33" s="123">
        <f>E33*D33</f>
        <v>560</v>
      </c>
      <c r="G33" s="165">
        <f>F33</f>
        <v>560</v>
      </c>
    </row>
    <row r="34" spans="2:7" ht="19.5" customHeight="1" thickBot="1" x14ac:dyDescent="0.35">
      <c r="B34" s="166" t="s">
        <v>38</v>
      </c>
      <c r="C34" s="167" t="s">
        <v>39</v>
      </c>
      <c r="D34" s="168">
        <v>1</v>
      </c>
      <c r="E34" s="168">
        <f>'Item List 2024'!D285</f>
        <v>470</v>
      </c>
      <c r="F34" s="168">
        <f t="shared" ref="F34" si="3">D34*E34</f>
        <v>470</v>
      </c>
      <c r="G34" s="191">
        <f>E34</f>
        <v>470</v>
      </c>
    </row>
    <row r="35" spans="2:7" ht="19.5" customHeight="1" thickBot="1" x14ac:dyDescent="0.35">
      <c r="B35" s="252" t="s">
        <v>538</v>
      </c>
      <c r="C35" s="253"/>
      <c r="D35" s="254"/>
      <c r="E35" s="65"/>
      <c r="F35" s="19"/>
      <c r="G35" s="19"/>
    </row>
    <row r="36" spans="2:7" ht="19.5" customHeight="1" thickBot="1" x14ac:dyDescent="0.35">
      <c r="B36" s="4" t="s">
        <v>68</v>
      </c>
      <c r="C36" s="5" t="s">
        <v>45</v>
      </c>
      <c r="D36" s="19">
        <v>10</v>
      </c>
      <c r="E36" s="19">
        <f>'Item List 2024'!D26</f>
        <v>80</v>
      </c>
      <c r="F36" s="19">
        <f t="shared" si="0"/>
        <v>800</v>
      </c>
      <c r="G36" s="19">
        <f t="shared" si="1"/>
        <v>400</v>
      </c>
    </row>
    <row r="37" spans="2:7" ht="19.5" customHeight="1" thickBot="1" x14ac:dyDescent="0.35">
      <c r="B37" s="4" t="s">
        <v>47</v>
      </c>
      <c r="C37" s="5" t="s">
        <v>45</v>
      </c>
      <c r="D37" s="19">
        <v>30</v>
      </c>
      <c r="E37" s="19">
        <f>$E$36</f>
        <v>80</v>
      </c>
      <c r="F37" s="19">
        <f t="shared" si="0"/>
        <v>2400</v>
      </c>
      <c r="G37" s="19">
        <f t="shared" si="1"/>
        <v>1200</v>
      </c>
    </row>
    <row r="38" spans="2:7" ht="19.5" customHeight="1" thickBot="1" x14ac:dyDescent="0.35">
      <c r="B38" s="4" t="s">
        <v>48</v>
      </c>
      <c r="C38" s="5" t="s">
        <v>45</v>
      </c>
      <c r="D38" s="19">
        <v>3</v>
      </c>
      <c r="E38" s="19">
        <f t="shared" ref="E38:E41" si="4">$E$36</f>
        <v>80</v>
      </c>
      <c r="F38" s="19">
        <f t="shared" si="0"/>
        <v>240</v>
      </c>
      <c r="G38" s="19">
        <f t="shared" si="1"/>
        <v>120</v>
      </c>
    </row>
    <row r="39" spans="2:7" ht="19.5" customHeight="1" thickBot="1" x14ac:dyDescent="0.35">
      <c r="B39" s="4" t="s">
        <v>50</v>
      </c>
      <c r="C39" s="5" t="s">
        <v>45</v>
      </c>
      <c r="D39" s="19">
        <v>2</v>
      </c>
      <c r="E39" s="19">
        <f t="shared" si="4"/>
        <v>80</v>
      </c>
      <c r="F39" s="19">
        <f t="shared" si="0"/>
        <v>160</v>
      </c>
      <c r="G39" s="19">
        <f t="shared" si="1"/>
        <v>80</v>
      </c>
    </row>
    <row r="40" spans="2:7" ht="19.5" customHeight="1" thickBot="1" x14ac:dyDescent="0.35">
      <c r="B40" s="4" t="s">
        <v>22</v>
      </c>
      <c r="C40" s="5" t="s">
        <v>45</v>
      </c>
      <c r="D40" s="19">
        <v>8</v>
      </c>
      <c r="E40" s="19">
        <f t="shared" si="4"/>
        <v>80</v>
      </c>
      <c r="F40" s="19">
        <f t="shared" si="0"/>
        <v>640</v>
      </c>
      <c r="G40" s="19">
        <f t="shared" si="1"/>
        <v>320</v>
      </c>
    </row>
    <row r="41" spans="2:7" ht="19.5" customHeight="1" thickBot="1" x14ac:dyDescent="0.35">
      <c r="B41" s="4" t="s">
        <v>51</v>
      </c>
      <c r="C41" s="5" t="s">
        <v>45</v>
      </c>
      <c r="D41" s="19">
        <v>15</v>
      </c>
      <c r="E41" s="19">
        <f t="shared" si="4"/>
        <v>80</v>
      </c>
      <c r="F41" s="19">
        <f t="shared" si="0"/>
        <v>1200</v>
      </c>
      <c r="G41" s="19">
        <f t="shared" si="1"/>
        <v>600</v>
      </c>
    </row>
    <row r="42" spans="2:7" ht="19.5" customHeight="1" thickBot="1" x14ac:dyDescent="0.35">
      <c r="B42" s="4" t="s">
        <v>52</v>
      </c>
      <c r="C42" s="5" t="s">
        <v>521</v>
      </c>
      <c r="D42" s="19">
        <v>20</v>
      </c>
      <c r="E42" s="19">
        <v>300</v>
      </c>
      <c r="F42" s="19">
        <f t="shared" si="0"/>
        <v>6000</v>
      </c>
      <c r="G42" s="19">
        <f t="shared" si="1"/>
        <v>3000</v>
      </c>
    </row>
    <row r="43" spans="2:7" ht="19.5" customHeight="1" thickBot="1" x14ac:dyDescent="0.35">
      <c r="B43" s="3" t="s">
        <v>53</v>
      </c>
      <c r="C43" s="66"/>
      <c r="D43" s="65"/>
      <c r="E43" s="65"/>
      <c r="F43" s="81">
        <f>SUM(F6:F42)</f>
        <v>50488</v>
      </c>
      <c r="G43" s="81">
        <f>SUM(G6:G42)</f>
        <v>26419</v>
      </c>
    </row>
    <row r="44" spans="2:7" ht="19.5" customHeight="1" thickBot="1" x14ac:dyDescent="0.35">
      <c r="B44" s="3" t="s">
        <v>492</v>
      </c>
      <c r="C44" s="66"/>
      <c r="D44" s="65"/>
      <c r="E44" s="65"/>
      <c r="F44" s="81">
        <f>F3-F43</f>
        <v>99512</v>
      </c>
      <c r="G44" s="81">
        <f>G3-G43</f>
        <v>48581</v>
      </c>
    </row>
    <row r="45" spans="2:7" ht="19.5" customHeight="1" thickBot="1" x14ac:dyDescent="0.35">
      <c r="B45" s="3" t="s">
        <v>54</v>
      </c>
      <c r="C45" s="66"/>
      <c r="D45" s="65"/>
      <c r="E45" s="65"/>
      <c r="F45" s="82">
        <f>F44/F3</f>
        <v>0.6634133333333333</v>
      </c>
      <c r="G45" s="82">
        <f>G44/G3</f>
        <v>0.64774666666666669</v>
      </c>
    </row>
    <row r="46" spans="2:7" ht="19.5" customHeight="1" thickBot="1" x14ac:dyDescent="0.35">
      <c r="B46" s="3" t="s">
        <v>55</v>
      </c>
      <c r="C46" s="5" t="s">
        <v>56</v>
      </c>
      <c r="D46" s="65"/>
      <c r="E46" s="65"/>
      <c r="F46" s="81">
        <f>F43/D3</f>
        <v>10.0976</v>
      </c>
      <c r="G46" s="81">
        <f>G43/J3</f>
        <v>5.2838000000000003</v>
      </c>
    </row>
    <row r="47" spans="2:7" ht="19.5" customHeight="1" thickBot="1" x14ac:dyDescent="0.35">
      <c r="B47" s="3" t="s">
        <v>82</v>
      </c>
      <c r="C47" s="5" t="s">
        <v>58</v>
      </c>
      <c r="D47" s="65"/>
      <c r="E47" s="65"/>
      <c r="F47" s="81">
        <f>F43/E3</f>
        <v>1682.9333333333334</v>
      </c>
      <c r="G47" s="81">
        <f>G43/E3</f>
        <v>880.63333333333333</v>
      </c>
    </row>
    <row r="48" spans="2:7" x14ac:dyDescent="0.3">
      <c r="B48" s="54" t="s">
        <v>55</v>
      </c>
      <c r="C48" s="54" t="s">
        <v>636</v>
      </c>
      <c r="D48" s="192"/>
      <c r="E48" s="192"/>
      <c r="F48" s="192">
        <f>F43/J3</f>
        <v>10.0976</v>
      </c>
    </row>
    <row r="49" spans="2:2" ht="19.5" customHeight="1" x14ac:dyDescent="0.3"/>
    <row r="51" spans="2:2" x14ac:dyDescent="0.3">
      <c r="B51" s="54" t="s">
        <v>490</v>
      </c>
    </row>
    <row r="52" spans="2:2" x14ac:dyDescent="0.3">
      <c r="B52" s="7" t="s">
        <v>650</v>
      </c>
    </row>
  </sheetData>
  <customSheetViews>
    <customSheetView guid="{02199846-6382-4DA0-BCB6-8C4B8E06D201}" scale="98" topLeftCell="A33">
      <selection activeCell="G44" sqref="G44"/>
      <pageMargins left="0.7" right="0.7" top="0.75" bottom="0.75" header="0.3" footer="0.3"/>
      <pageSetup paperSize="9" orientation="portrait" verticalDpi="0" r:id="rId1"/>
    </customSheetView>
    <customSheetView guid="{7FA393C0-016B-4ED2-8E1A-A19A1B399678}" scale="98" topLeftCell="A36">
      <selection activeCell="B52" sqref="B52"/>
      <pageMargins left="0.7" right="0.7" top="0.75" bottom="0.75" header="0.3" footer="0.3"/>
      <pageSetup paperSize="9" orientation="portrait" verticalDpi="0" r:id="rId2"/>
    </customSheetView>
    <customSheetView guid="{9725C355-06CF-47EE-8965-9EAAFECFEFE3}" scale="98" topLeftCell="A33">
      <selection activeCell="G44" sqref="G44"/>
      <pageMargins left="0.7" right="0.7" top="0.75" bottom="0.75" header="0.3" footer="0.3"/>
      <pageSetup paperSize="9" orientation="portrait" verticalDpi="0" r:id="rId3"/>
    </customSheetView>
  </customSheetViews>
  <mergeCells count="2">
    <mergeCell ref="B1:G1"/>
    <mergeCell ref="B35:D35"/>
  </mergeCells>
  <pageMargins left="0.7" right="0.7" top="0.75" bottom="0.75" header="0.3" footer="0.3"/>
  <pageSetup paperSize="9" orientation="portrait" verticalDpi="0"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08"/>
  <sheetViews>
    <sheetView topLeftCell="F41" zoomScale="80" zoomScaleNormal="80" workbookViewId="0">
      <selection activeCell="G18" sqref="G18"/>
    </sheetView>
  </sheetViews>
  <sheetFormatPr defaultRowHeight="15.6" x14ac:dyDescent="0.3"/>
  <cols>
    <col min="2" max="2" width="27.44140625" style="6" customWidth="1"/>
    <col min="3" max="3" width="11.44140625" style="6" customWidth="1"/>
    <col min="4" max="4" width="11.109375" style="11" customWidth="1"/>
    <col min="5" max="5" width="14.5546875" style="11" customWidth="1"/>
    <col min="6" max="6" width="13" style="11" customWidth="1"/>
    <col min="7" max="7" width="15.6640625" style="11" customWidth="1"/>
    <col min="9" max="9" width="18" customWidth="1"/>
    <col min="12" max="12" width="18.21875" customWidth="1"/>
  </cols>
  <sheetData>
    <row r="1" spans="2:12" ht="17.25" customHeight="1" x14ac:dyDescent="0.3">
      <c r="B1" s="230" t="s">
        <v>552</v>
      </c>
      <c r="C1" s="230"/>
      <c r="D1" s="230"/>
      <c r="E1" s="230"/>
      <c r="F1" s="230"/>
      <c r="G1" s="230"/>
    </row>
    <row r="2" spans="2:12" ht="17.25" customHeight="1" x14ac:dyDescent="0.3">
      <c r="B2" s="12"/>
      <c r="C2" s="13" t="s">
        <v>0</v>
      </c>
      <c r="D2" s="14" t="s">
        <v>1</v>
      </c>
      <c r="E2" s="14" t="s">
        <v>109</v>
      </c>
      <c r="F2" s="14" t="s">
        <v>110</v>
      </c>
      <c r="G2" s="14" t="s">
        <v>111</v>
      </c>
      <c r="I2" s="89"/>
      <c r="J2" s="89"/>
      <c r="L2" t="s">
        <v>648</v>
      </c>
    </row>
    <row r="3" spans="2:12" ht="17.25" customHeight="1" x14ac:dyDescent="0.3">
      <c r="B3" s="13" t="s">
        <v>2</v>
      </c>
      <c r="C3" s="12" t="s">
        <v>3</v>
      </c>
      <c r="D3" s="15">
        <v>40</v>
      </c>
      <c r="E3" s="15">
        <v>5100</v>
      </c>
      <c r="F3" s="15">
        <f>D3*E3</f>
        <v>204000</v>
      </c>
      <c r="G3" s="15">
        <f>F3/2</f>
        <v>102000</v>
      </c>
      <c r="I3">
        <v>20</v>
      </c>
      <c r="K3">
        <v>40000</v>
      </c>
      <c r="L3">
        <f>K3/20</f>
        <v>2000</v>
      </c>
    </row>
    <row r="4" spans="2:12" ht="17.25" customHeight="1" x14ac:dyDescent="0.3">
      <c r="B4" s="13" t="s">
        <v>4</v>
      </c>
      <c r="C4" s="12"/>
      <c r="D4" s="15"/>
      <c r="E4" s="15"/>
      <c r="F4" s="15"/>
      <c r="G4" s="15"/>
    </row>
    <row r="5" spans="2:12" ht="17.25" customHeight="1" x14ac:dyDescent="0.3">
      <c r="B5" s="13" t="s">
        <v>5</v>
      </c>
      <c r="C5" s="13" t="s">
        <v>0</v>
      </c>
      <c r="D5" s="14" t="s">
        <v>6</v>
      </c>
      <c r="E5" s="14" t="s">
        <v>7</v>
      </c>
      <c r="F5" s="14" t="s">
        <v>8</v>
      </c>
      <c r="G5" s="16" t="s">
        <v>9</v>
      </c>
      <c r="I5" s="89"/>
    </row>
    <row r="6" spans="2:12" ht="17.25" customHeight="1" x14ac:dyDescent="0.3">
      <c r="B6" s="12" t="s">
        <v>515</v>
      </c>
      <c r="C6" s="12" t="s">
        <v>11</v>
      </c>
      <c r="D6" s="17">
        <v>16</v>
      </c>
      <c r="E6" s="17">
        <f>'Item List 2024'!D417</f>
        <v>1146</v>
      </c>
      <c r="F6" s="17">
        <f>D6*E6</f>
        <v>18336</v>
      </c>
      <c r="G6" s="17">
        <f>F6/2</f>
        <v>9168</v>
      </c>
    </row>
    <row r="7" spans="2:12" ht="17.25" customHeight="1" x14ac:dyDescent="0.3">
      <c r="B7" s="12" t="s">
        <v>12</v>
      </c>
      <c r="C7" s="12">
        <v>1000</v>
      </c>
      <c r="D7" s="17">
        <v>1.6</v>
      </c>
      <c r="E7" s="17">
        <f>E6</f>
        <v>1146</v>
      </c>
      <c r="F7" s="17">
        <f t="shared" ref="F7:F52" si="0">D7*E7</f>
        <v>1833.6000000000001</v>
      </c>
      <c r="G7" s="17">
        <f t="shared" ref="G7:G52" si="1">F7/2</f>
        <v>916.80000000000007</v>
      </c>
    </row>
    <row r="8" spans="2:12" ht="17.25" customHeight="1" x14ac:dyDescent="0.3">
      <c r="B8" s="12" t="s">
        <v>13</v>
      </c>
      <c r="C8" s="12" t="s">
        <v>14</v>
      </c>
      <c r="D8" s="15">
        <v>2.5</v>
      </c>
      <c r="E8" s="15">
        <f>'Item List 2024'!D17</f>
        <v>600</v>
      </c>
      <c r="F8" s="15">
        <f t="shared" si="0"/>
        <v>1500</v>
      </c>
      <c r="G8" s="15">
        <f>E8*I8</f>
        <v>900</v>
      </c>
      <c r="I8">
        <v>1.5</v>
      </c>
    </row>
    <row r="9" spans="2:12" ht="17.25" customHeight="1" x14ac:dyDescent="0.3">
      <c r="B9" s="12" t="s">
        <v>15</v>
      </c>
      <c r="C9" s="12" t="s">
        <v>14</v>
      </c>
      <c r="D9" s="15">
        <v>1.5</v>
      </c>
      <c r="E9" s="15">
        <f>'Item List 2024'!D18</f>
        <v>600</v>
      </c>
      <c r="F9" s="15">
        <f t="shared" si="0"/>
        <v>900</v>
      </c>
      <c r="G9" s="15">
        <f>E9*I9</f>
        <v>600</v>
      </c>
      <c r="I9">
        <v>1</v>
      </c>
    </row>
    <row r="10" spans="2:12" ht="17.25" customHeight="1" x14ac:dyDescent="0.3">
      <c r="B10" s="12" t="s">
        <v>16</v>
      </c>
      <c r="C10" s="12" t="s">
        <v>14</v>
      </c>
      <c r="D10" s="15">
        <v>1</v>
      </c>
      <c r="E10" s="15">
        <f>'Item List 2024'!D19</f>
        <v>600</v>
      </c>
      <c r="F10" s="15">
        <f t="shared" si="0"/>
        <v>600</v>
      </c>
      <c r="G10" s="15">
        <f t="shared" si="1"/>
        <v>300</v>
      </c>
    </row>
    <row r="11" spans="2:12" ht="17.25" customHeight="1" x14ac:dyDescent="0.3">
      <c r="B11" s="12" t="s">
        <v>611</v>
      </c>
      <c r="C11" s="12" t="s">
        <v>18</v>
      </c>
      <c r="D11" s="15">
        <v>8</v>
      </c>
      <c r="E11" s="15">
        <f>'Item List 2024'!D215</f>
        <v>816</v>
      </c>
      <c r="F11" s="15">
        <f t="shared" si="0"/>
        <v>6528</v>
      </c>
      <c r="G11" s="15">
        <f t="shared" si="1"/>
        <v>3264</v>
      </c>
    </row>
    <row r="12" spans="2:12" ht="17.25" customHeight="1" x14ac:dyDescent="0.3">
      <c r="B12" s="12" t="str">
        <f>'Item List 2024'!B216</f>
        <v>5:1:5 (45) fertilizer</v>
      </c>
      <c r="C12" s="12" t="s">
        <v>18</v>
      </c>
      <c r="D12" s="15">
        <v>5</v>
      </c>
      <c r="E12" s="15">
        <f>'Item List 2024'!D216</f>
        <v>1038</v>
      </c>
      <c r="F12" s="15">
        <f t="shared" si="0"/>
        <v>5190</v>
      </c>
      <c r="G12" s="15">
        <f t="shared" si="1"/>
        <v>2595</v>
      </c>
    </row>
    <row r="13" spans="2:12" ht="17.25" customHeight="1" x14ac:dyDescent="0.3">
      <c r="B13" s="12" t="s">
        <v>19</v>
      </c>
      <c r="C13" s="12" t="s">
        <v>20</v>
      </c>
      <c r="D13" s="15">
        <v>20</v>
      </c>
      <c r="E13" s="15">
        <f>'Item List 2024'!D223</f>
        <v>100</v>
      </c>
      <c r="F13" s="15">
        <f t="shared" si="0"/>
        <v>2000</v>
      </c>
      <c r="G13" s="15">
        <f t="shared" si="1"/>
        <v>1000</v>
      </c>
    </row>
    <row r="14" spans="2:12" ht="17.25" customHeight="1" x14ac:dyDescent="0.3">
      <c r="B14" s="12" t="s">
        <v>21</v>
      </c>
      <c r="C14" s="12" t="s">
        <v>18</v>
      </c>
      <c r="D14" s="15">
        <v>4</v>
      </c>
      <c r="E14" s="15">
        <f>'Item List 2024'!D217</f>
        <v>625</v>
      </c>
      <c r="F14" s="15">
        <f t="shared" si="0"/>
        <v>2500</v>
      </c>
      <c r="G14" s="15">
        <f t="shared" si="1"/>
        <v>1250</v>
      </c>
    </row>
    <row r="15" spans="2:12" ht="17.25" customHeight="1" x14ac:dyDescent="0.3">
      <c r="B15" s="12" t="s">
        <v>520</v>
      </c>
      <c r="C15" s="12" t="s">
        <v>521</v>
      </c>
      <c r="D15" s="15">
        <v>4</v>
      </c>
      <c r="E15" s="15">
        <f>'Item List 2024'!D24</f>
        <v>500</v>
      </c>
      <c r="F15" s="15">
        <f t="shared" si="0"/>
        <v>2000</v>
      </c>
      <c r="G15" s="15">
        <f t="shared" si="1"/>
        <v>1000</v>
      </c>
    </row>
    <row r="16" spans="2:12" ht="17.25" customHeight="1" x14ac:dyDescent="0.3">
      <c r="B16" s="99" t="s">
        <v>22</v>
      </c>
      <c r="C16" s="99" t="s">
        <v>632</v>
      </c>
      <c r="D16" s="105">
        <v>4</v>
      </c>
      <c r="E16" s="105">
        <f>'Item List 2024'!D22</f>
        <v>700</v>
      </c>
      <c r="F16" s="105">
        <f t="shared" si="0"/>
        <v>2800</v>
      </c>
      <c r="G16" s="105">
        <f t="shared" si="1"/>
        <v>1400</v>
      </c>
      <c r="I16">
        <f>+[1]Tomato!$F$52</f>
        <v>0</v>
      </c>
    </row>
    <row r="17" spans="2:7" ht="17.25" customHeight="1" x14ac:dyDescent="0.3">
      <c r="B17" s="99" t="s">
        <v>23</v>
      </c>
      <c r="C17" s="99"/>
      <c r="D17" s="105">
        <v>1</v>
      </c>
      <c r="E17" s="105">
        <f>'Item List 2024'!D23</f>
        <v>1000</v>
      </c>
      <c r="F17" s="105">
        <f t="shared" si="0"/>
        <v>1000</v>
      </c>
      <c r="G17" s="105">
        <f t="shared" si="1"/>
        <v>500</v>
      </c>
    </row>
    <row r="18" spans="2:7" ht="17.25" customHeight="1" x14ac:dyDescent="0.3">
      <c r="B18" s="13" t="s">
        <v>24</v>
      </c>
      <c r="C18" s="12"/>
      <c r="D18" s="15"/>
      <c r="E18" s="15"/>
      <c r="F18" s="15"/>
      <c r="G18" s="15"/>
    </row>
    <row r="19" spans="2:7" ht="17.25" customHeight="1" x14ac:dyDescent="0.3">
      <c r="B19" s="90" t="s">
        <v>516</v>
      </c>
      <c r="C19" s="12"/>
      <c r="D19" s="15"/>
      <c r="E19" s="15"/>
      <c r="F19" s="15"/>
      <c r="G19" s="15"/>
    </row>
    <row r="20" spans="2:7" ht="17.25" customHeight="1" x14ac:dyDescent="0.3">
      <c r="B20" s="154" t="s">
        <v>612</v>
      </c>
      <c r="C20" s="12" t="s">
        <v>613</v>
      </c>
      <c r="D20" s="15">
        <v>16</v>
      </c>
      <c r="E20" s="15">
        <f>'Item List 2024'!D322</f>
        <v>155</v>
      </c>
      <c r="F20" s="15">
        <f>E20*D20</f>
        <v>2480</v>
      </c>
      <c r="G20" s="15">
        <f>F20/2</f>
        <v>1240</v>
      </c>
    </row>
    <row r="21" spans="2:7" ht="17.25" customHeight="1" x14ac:dyDescent="0.3">
      <c r="B21" s="154" t="str">
        <f>'Item List 2024'!B310</f>
        <v xml:space="preserve">Oxadate (nematicide) </v>
      </c>
      <c r="C21" s="12" t="s">
        <v>25</v>
      </c>
      <c r="D21" s="15">
        <v>1</v>
      </c>
      <c r="E21" s="15">
        <f>'Item List 2024'!D310</f>
        <v>1240</v>
      </c>
      <c r="F21" s="15">
        <f>E21*D21</f>
        <v>1240</v>
      </c>
      <c r="G21" s="15">
        <f>F21</f>
        <v>1240</v>
      </c>
    </row>
    <row r="22" spans="2:7" ht="17.25" customHeight="1" x14ac:dyDescent="0.3">
      <c r="B22" s="76" t="s">
        <v>488</v>
      </c>
      <c r="C22" s="12" t="s">
        <v>34</v>
      </c>
      <c r="D22" s="15">
        <v>2</v>
      </c>
      <c r="E22" s="15">
        <f>'Item List 2024'!D342</f>
        <v>434.7</v>
      </c>
      <c r="F22" s="15">
        <f t="shared" si="0"/>
        <v>869.4</v>
      </c>
      <c r="G22" s="15">
        <f t="shared" si="1"/>
        <v>434.7</v>
      </c>
    </row>
    <row r="23" spans="2:7" ht="17.25" customHeight="1" x14ac:dyDescent="0.3">
      <c r="B23" s="76" t="s">
        <v>36</v>
      </c>
      <c r="C23" s="12" t="s">
        <v>34</v>
      </c>
      <c r="D23" s="15">
        <v>1</v>
      </c>
      <c r="E23" s="15">
        <f>'Item List 2024'!D455</f>
        <v>260</v>
      </c>
      <c r="F23" s="15">
        <f t="shared" ref="F23:F27" si="2">D23*E23</f>
        <v>260</v>
      </c>
      <c r="G23" s="15">
        <f>D23*E23</f>
        <v>260</v>
      </c>
    </row>
    <row r="24" spans="2:7" ht="17.25" customHeight="1" x14ac:dyDescent="0.3">
      <c r="B24" s="76" t="str">
        <f>'Item List 2024'!B312</f>
        <v>Garden Ripcod</v>
      </c>
      <c r="C24" s="12" t="s">
        <v>34</v>
      </c>
      <c r="D24" s="15">
        <v>1</v>
      </c>
      <c r="E24" s="15">
        <f>'Item List 2024'!D312</f>
        <v>300</v>
      </c>
      <c r="F24" s="15">
        <f t="shared" si="2"/>
        <v>300</v>
      </c>
      <c r="G24" s="15">
        <f>D24*E24</f>
        <v>300</v>
      </c>
    </row>
    <row r="25" spans="2:7" ht="17.25" customHeight="1" x14ac:dyDescent="0.3">
      <c r="B25" s="76" t="s">
        <v>489</v>
      </c>
      <c r="C25" s="12" t="s">
        <v>34</v>
      </c>
      <c r="D25" s="15">
        <v>1</v>
      </c>
      <c r="E25" s="15">
        <f>'Item List 2024'!D9</f>
        <v>1500</v>
      </c>
      <c r="F25" s="15">
        <f t="shared" si="2"/>
        <v>1500</v>
      </c>
      <c r="G25" s="15">
        <f>D25*E25</f>
        <v>1500</v>
      </c>
    </row>
    <row r="26" spans="2:7" ht="17.25" customHeight="1" x14ac:dyDescent="0.3">
      <c r="B26" s="76" t="s">
        <v>614</v>
      </c>
      <c r="C26" s="12" t="s">
        <v>88</v>
      </c>
      <c r="D26" s="15">
        <v>2</v>
      </c>
      <c r="E26" s="15">
        <f>'Item List 2024'!D297</f>
        <v>800</v>
      </c>
      <c r="F26" s="15">
        <f>E26*D26</f>
        <v>1600</v>
      </c>
      <c r="G26" s="15">
        <f t="shared" ref="G26" si="3">F26/2</f>
        <v>800</v>
      </c>
    </row>
    <row r="27" spans="2:7" ht="17.25" customHeight="1" x14ac:dyDescent="0.3">
      <c r="B27" s="76" t="s">
        <v>35</v>
      </c>
      <c r="C27" s="12" t="s">
        <v>34</v>
      </c>
      <c r="D27" s="15">
        <v>1</v>
      </c>
      <c r="E27" s="15">
        <f>'Item List 2024'!D318</f>
        <v>3225</v>
      </c>
      <c r="F27" s="15">
        <f t="shared" si="2"/>
        <v>3225</v>
      </c>
      <c r="G27" s="15">
        <f>D27*E27</f>
        <v>3225</v>
      </c>
    </row>
    <row r="28" spans="2:7" ht="17.25" customHeight="1" x14ac:dyDescent="0.3">
      <c r="B28" s="90" t="s">
        <v>517</v>
      </c>
      <c r="C28" s="12"/>
      <c r="D28" s="15"/>
      <c r="E28" s="15"/>
      <c r="F28" s="15"/>
      <c r="G28" s="15"/>
    </row>
    <row r="29" spans="2:7" ht="17.25" customHeight="1" x14ac:dyDescent="0.3">
      <c r="B29" s="154" t="str">
        <f>'Item List 2024'!B256</f>
        <v>Benomyl</v>
      </c>
      <c r="C29" s="12" t="s">
        <v>112</v>
      </c>
      <c r="D29" s="15">
        <v>1</v>
      </c>
      <c r="E29" s="15">
        <f>'Item List 2024'!D256</f>
        <v>340</v>
      </c>
      <c r="F29" s="15">
        <f>E29*D29</f>
        <v>340</v>
      </c>
      <c r="G29" s="15">
        <f>F29</f>
        <v>340</v>
      </c>
    </row>
    <row r="30" spans="2:7" ht="17.25" customHeight="1" x14ac:dyDescent="0.3">
      <c r="B30" s="12" t="s">
        <v>26</v>
      </c>
      <c r="C30" s="12" t="s">
        <v>27</v>
      </c>
      <c r="D30" s="15">
        <v>3</v>
      </c>
      <c r="E30" s="15">
        <f>'Item List 2024'!D266</f>
        <v>290</v>
      </c>
      <c r="F30" s="15">
        <f t="shared" si="0"/>
        <v>870</v>
      </c>
      <c r="G30" s="15">
        <f t="shared" si="1"/>
        <v>435</v>
      </c>
    </row>
    <row r="31" spans="2:7" ht="17.25" customHeight="1" x14ac:dyDescent="0.3">
      <c r="B31" s="12" t="s">
        <v>28</v>
      </c>
      <c r="C31" s="12" t="s">
        <v>29</v>
      </c>
      <c r="D31" s="15">
        <v>1</v>
      </c>
      <c r="E31" s="15">
        <f>'Item List 2024'!D295</f>
        <v>1730</v>
      </c>
      <c r="F31" s="15">
        <f t="shared" ref="F31:F34" si="4">D31*E31</f>
        <v>1730</v>
      </c>
      <c r="G31" s="169">
        <f t="shared" ref="G31:G34" si="5">F31/2</f>
        <v>865</v>
      </c>
    </row>
    <row r="32" spans="2:7" ht="17.25" customHeight="1" x14ac:dyDescent="0.3">
      <c r="B32" s="12" t="s">
        <v>615</v>
      </c>
      <c r="C32" s="12" t="s">
        <v>64</v>
      </c>
      <c r="D32" s="15">
        <v>2</v>
      </c>
      <c r="E32" s="15">
        <f>'Item List 2024'!D309</f>
        <v>762</v>
      </c>
      <c r="F32" s="15">
        <f t="shared" si="4"/>
        <v>1524</v>
      </c>
      <c r="G32" s="15">
        <f t="shared" si="5"/>
        <v>762</v>
      </c>
    </row>
    <row r="33" spans="2:7" ht="17.25" customHeight="1" x14ac:dyDescent="0.3">
      <c r="B33" s="12" t="s">
        <v>30</v>
      </c>
      <c r="C33" s="12" t="s">
        <v>31</v>
      </c>
      <c r="D33" s="15">
        <v>2</v>
      </c>
      <c r="E33" s="15">
        <f>'Item List 2024'!D292</f>
        <v>340</v>
      </c>
      <c r="F33" s="15">
        <f t="shared" si="4"/>
        <v>680</v>
      </c>
      <c r="G33" s="15">
        <f t="shared" si="5"/>
        <v>340</v>
      </c>
    </row>
    <row r="34" spans="2:7" ht="17.25" customHeight="1" x14ac:dyDescent="0.3">
      <c r="B34" s="12" t="s">
        <v>32</v>
      </c>
      <c r="C34" s="12" t="s">
        <v>31</v>
      </c>
      <c r="D34" s="15">
        <v>2</v>
      </c>
      <c r="E34" s="15">
        <f>'Item List 2024'!D281</f>
        <v>470</v>
      </c>
      <c r="F34" s="15">
        <f t="shared" si="4"/>
        <v>940</v>
      </c>
      <c r="G34" s="169">
        <f t="shared" si="5"/>
        <v>470</v>
      </c>
    </row>
    <row r="35" spans="2:7" ht="17.25" customHeight="1" x14ac:dyDescent="0.3">
      <c r="B35" s="90" t="s">
        <v>518</v>
      </c>
      <c r="C35" s="12"/>
      <c r="D35" s="15"/>
      <c r="E35" s="15"/>
      <c r="F35" s="15"/>
      <c r="G35" s="15"/>
    </row>
    <row r="36" spans="2:7" ht="17.25" customHeight="1" x14ac:dyDescent="0.3">
      <c r="B36" s="154" t="str">
        <f>'Item List 2024'!B348</f>
        <v xml:space="preserve">Calmabon </v>
      </c>
      <c r="C36" s="12" t="s">
        <v>25</v>
      </c>
      <c r="D36" s="15">
        <v>1</v>
      </c>
      <c r="E36" s="15">
        <f>'Item List 2024'!D349</f>
        <v>560</v>
      </c>
      <c r="F36" s="15">
        <f>E36*D36</f>
        <v>560</v>
      </c>
      <c r="G36" s="15">
        <f>F36</f>
        <v>560</v>
      </c>
    </row>
    <row r="37" spans="2:7" ht="17.25" customHeight="1" x14ac:dyDescent="0.3">
      <c r="B37" s="12" t="s">
        <v>37</v>
      </c>
      <c r="C37" s="12" t="s">
        <v>25</v>
      </c>
      <c r="D37" s="15">
        <v>1</v>
      </c>
      <c r="E37" s="15">
        <f>'Item List 2024'!D230</f>
        <v>810</v>
      </c>
      <c r="F37" s="15">
        <f t="shared" si="0"/>
        <v>810</v>
      </c>
      <c r="G37" s="169">
        <f>'Item List 2024'!D226*3</f>
        <v>525</v>
      </c>
    </row>
    <row r="38" spans="2:7" ht="17.25" customHeight="1" x14ac:dyDescent="0.3">
      <c r="B38" s="90" t="s">
        <v>519</v>
      </c>
      <c r="C38" s="12"/>
      <c r="D38" s="15"/>
      <c r="E38" s="15"/>
      <c r="F38" s="15"/>
      <c r="G38" s="15"/>
    </row>
    <row r="39" spans="2:7" ht="17.25" customHeight="1" x14ac:dyDescent="0.3">
      <c r="B39" s="12" t="s">
        <v>38</v>
      </c>
      <c r="C39" s="12" t="s">
        <v>39</v>
      </c>
      <c r="D39" s="15">
        <v>1</v>
      </c>
      <c r="E39" s="15">
        <f>'Item List 2024'!D453</f>
        <v>280</v>
      </c>
      <c r="F39" s="15">
        <f t="shared" si="0"/>
        <v>280</v>
      </c>
      <c r="G39" s="169">
        <f>F39</f>
        <v>280</v>
      </c>
    </row>
    <row r="40" spans="2:7" ht="17.25" customHeight="1" x14ac:dyDescent="0.3">
      <c r="B40" s="90" t="s">
        <v>182</v>
      </c>
      <c r="C40" s="12"/>
      <c r="D40" s="15"/>
      <c r="E40" s="15"/>
      <c r="F40" s="15"/>
      <c r="G40" s="15"/>
    </row>
    <row r="41" spans="2:7" ht="17.25" customHeight="1" x14ac:dyDescent="0.3">
      <c r="B41" s="12" t="s">
        <v>40</v>
      </c>
      <c r="C41" s="12" t="s">
        <v>41</v>
      </c>
      <c r="D41" s="17">
        <v>3000</v>
      </c>
      <c r="E41" s="17">
        <f>'Item List 2024'!D457</f>
        <v>5</v>
      </c>
      <c r="F41" s="17">
        <f t="shared" si="0"/>
        <v>15000</v>
      </c>
      <c r="G41" s="17">
        <f t="shared" si="1"/>
        <v>7500</v>
      </c>
    </row>
    <row r="42" spans="2:7" ht="17.25" customHeight="1" x14ac:dyDescent="0.3">
      <c r="B42" s="12" t="s">
        <v>42</v>
      </c>
      <c r="C42" s="12" t="s">
        <v>617</v>
      </c>
      <c r="D42" s="17">
        <v>18</v>
      </c>
      <c r="E42" s="17">
        <f>'Item List 2024'!D458</f>
        <v>450</v>
      </c>
      <c r="F42" s="17">
        <f t="shared" si="0"/>
        <v>8100</v>
      </c>
      <c r="G42" s="17">
        <f t="shared" si="1"/>
        <v>4050</v>
      </c>
    </row>
    <row r="43" spans="2:7" ht="17.25" customHeight="1" x14ac:dyDescent="0.3">
      <c r="B43" s="13" t="s">
        <v>532</v>
      </c>
      <c r="C43" s="12"/>
      <c r="D43" s="17"/>
      <c r="E43" s="17"/>
      <c r="F43" s="17"/>
      <c r="G43" s="17"/>
    </row>
    <row r="44" spans="2:7" ht="17.25" customHeight="1" x14ac:dyDescent="0.3">
      <c r="B44" s="12" t="s">
        <v>44</v>
      </c>
      <c r="C44" s="12" t="s">
        <v>45</v>
      </c>
      <c r="D44" s="17">
        <v>15</v>
      </c>
      <c r="E44" s="17">
        <f>'Item List 2024'!D26</f>
        <v>80</v>
      </c>
      <c r="F44" s="17">
        <f t="shared" si="0"/>
        <v>1200</v>
      </c>
      <c r="G44" s="17">
        <f t="shared" si="1"/>
        <v>600</v>
      </c>
    </row>
    <row r="45" spans="2:7" ht="17.25" customHeight="1" x14ac:dyDescent="0.3">
      <c r="B45" s="12" t="s">
        <v>46</v>
      </c>
      <c r="C45" s="12" t="s">
        <v>45</v>
      </c>
      <c r="D45" s="17">
        <v>1</v>
      </c>
      <c r="E45" s="17">
        <f>$E$44</f>
        <v>80</v>
      </c>
      <c r="F45" s="17">
        <f t="shared" si="0"/>
        <v>80</v>
      </c>
      <c r="G45" s="17">
        <f t="shared" si="1"/>
        <v>40</v>
      </c>
    </row>
    <row r="46" spans="2:7" ht="17.25" customHeight="1" x14ac:dyDescent="0.3">
      <c r="B46" s="12" t="s">
        <v>47</v>
      </c>
      <c r="C46" s="12" t="s">
        <v>45</v>
      </c>
      <c r="D46" s="17">
        <v>30</v>
      </c>
      <c r="E46" s="17">
        <f t="shared" ref="E46:E51" si="6">$E$44</f>
        <v>80</v>
      </c>
      <c r="F46" s="17">
        <f t="shared" si="0"/>
        <v>2400</v>
      </c>
      <c r="G46" s="17">
        <f t="shared" si="1"/>
        <v>1200</v>
      </c>
    </row>
    <row r="47" spans="2:7" ht="17.25" customHeight="1" x14ac:dyDescent="0.3">
      <c r="B47" s="12" t="s">
        <v>48</v>
      </c>
      <c r="C47" s="12" t="s">
        <v>45</v>
      </c>
      <c r="D47" s="17">
        <v>5</v>
      </c>
      <c r="E47" s="17">
        <f t="shared" si="6"/>
        <v>80</v>
      </c>
      <c r="F47" s="17">
        <f t="shared" si="0"/>
        <v>400</v>
      </c>
      <c r="G47" s="17">
        <f t="shared" si="1"/>
        <v>200</v>
      </c>
    </row>
    <row r="48" spans="2:7" ht="17.25" customHeight="1" x14ac:dyDescent="0.3">
      <c r="B48" s="12" t="s">
        <v>49</v>
      </c>
      <c r="C48" s="12" t="s">
        <v>45</v>
      </c>
      <c r="D48" s="17">
        <v>12</v>
      </c>
      <c r="E48" s="17">
        <f t="shared" si="6"/>
        <v>80</v>
      </c>
      <c r="F48" s="17">
        <f t="shared" si="0"/>
        <v>960</v>
      </c>
      <c r="G48" s="17">
        <f t="shared" si="1"/>
        <v>480</v>
      </c>
    </row>
    <row r="49" spans="2:7" ht="17.25" customHeight="1" x14ac:dyDescent="0.3">
      <c r="B49" s="12" t="s">
        <v>50</v>
      </c>
      <c r="C49" s="12" t="s">
        <v>45</v>
      </c>
      <c r="D49" s="17">
        <v>12</v>
      </c>
      <c r="E49" s="17">
        <f t="shared" si="6"/>
        <v>80</v>
      </c>
      <c r="F49" s="17">
        <f t="shared" si="0"/>
        <v>960</v>
      </c>
      <c r="G49" s="17">
        <f t="shared" si="1"/>
        <v>480</v>
      </c>
    </row>
    <row r="50" spans="2:7" ht="17.25" customHeight="1" x14ac:dyDescent="0.3">
      <c r="B50" s="12" t="s">
        <v>22</v>
      </c>
      <c r="C50" s="12" t="s">
        <v>45</v>
      </c>
      <c r="D50" s="17">
        <v>15</v>
      </c>
      <c r="E50" s="17">
        <f t="shared" si="6"/>
        <v>80</v>
      </c>
      <c r="F50" s="17">
        <f t="shared" si="0"/>
        <v>1200</v>
      </c>
      <c r="G50" s="17">
        <f t="shared" si="1"/>
        <v>600</v>
      </c>
    </row>
    <row r="51" spans="2:7" ht="17.25" customHeight="1" x14ac:dyDescent="0.3">
      <c r="B51" s="12" t="s">
        <v>51</v>
      </c>
      <c r="C51" s="12" t="s">
        <v>45</v>
      </c>
      <c r="D51" s="17">
        <v>60</v>
      </c>
      <c r="E51" s="17">
        <f t="shared" si="6"/>
        <v>80</v>
      </c>
      <c r="F51" s="17">
        <f t="shared" si="0"/>
        <v>4800</v>
      </c>
      <c r="G51" s="17">
        <f t="shared" si="1"/>
        <v>2400</v>
      </c>
    </row>
    <row r="52" spans="2:7" ht="17.25" customHeight="1" x14ac:dyDescent="0.3">
      <c r="B52" s="12" t="s">
        <v>52</v>
      </c>
      <c r="C52" s="178" t="s">
        <v>521</v>
      </c>
      <c r="D52" s="17">
        <v>40</v>
      </c>
      <c r="E52" s="17">
        <v>300</v>
      </c>
      <c r="F52" s="17">
        <f t="shared" si="0"/>
        <v>12000</v>
      </c>
      <c r="G52" s="17">
        <f t="shared" si="1"/>
        <v>6000</v>
      </c>
    </row>
    <row r="53" spans="2:7" ht="17.25" customHeight="1" x14ac:dyDescent="0.3">
      <c r="B53" s="92" t="s">
        <v>53</v>
      </c>
      <c r="C53" s="91"/>
      <c r="D53" s="93"/>
      <c r="E53" s="93"/>
      <c r="F53" s="94">
        <f>SUM(F6:F52)</f>
        <v>111496</v>
      </c>
      <c r="G53" s="94">
        <f>SUM(G6:G52)</f>
        <v>60020.5</v>
      </c>
    </row>
    <row r="54" spans="2:7" ht="17.25" customHeight="1" x14ac:dyDescent="0.3">
      <c r="B54" s="196" t="s">
        <v>492</v>
      </c>
      <c r="C54" s="197"/>
      <c r="D54" s="198"/>
      <c r="E54" s="198"/>
      <c r="F54" s="199">
        <f>F3-F53</f>
        <v>92504</v>
      </c>
      <c r="G54" s="199">
        <f>G3-G53</f>
        <v>41979.5</v>
      </c>
    </row>
    <row r="55" spans="2:7" ht="17.25" customHeight="1" x14ac:dyDescent="0.3">
      <c r="B55" s="13" t="s">
        <v>54</v>
      </c>
      <c r="C55" s="12"/>
      <c r="D55" s="15"/>
      <c r="E55" s="15"/>
      <c r="F55" s="57">
        <f>F54/F3</f>
        <v>0.45345098039215687</v>
      </c>
      <c r="G55" s="57">
        <f>G54/G3</f>
        <v>0.4115637254901961</v>
      </c>
    </row>
    <row r="56" spans="2:7" ht="17.25" customHeight="1" x14ac:dyDescent="0.3">
      <c r="B56" s="13" t="s">
        <v>55</v>
      </c>
      <c r="C56" s="12" t="s">
        <v>56</v>
      </c>
      <c r="D56" s="15"/>
      <c r="E56" s="15"/>
      <c r="F56" s="14">
        <f>F53/D3</f>
        <v>2787.4</v>
      </c>
      <c r="G56" s="171">
        <f>G53/I3</f>
        <v>3001.0250000000001</v>
      </c>
    </row>
    <row r="57" spans="2:7" ht="17.25" customHeight="1" x14ac:dyDescent="0.3">
      <c r="B57" s="13" t="s">
        <v>649</v>
      </c>
      <c r="C57" s="12" t="s">
        <v>58</v>
      </c>
      <c r="D57" s="15"/>
      <c r="E57" s="15"/>
      <c r="F57" s="14">
        <f>F53/E3</f>
        <v>21.861960784313727</v>
      </c>
      <c r="G57" s="14">
        <f>G53/E3</f>
        <v>11.768725490196079</v>
      </c>
    </row>
    <row r="58" spans="2:7" x14ac:dyDescent="0.3">
      <c r="B58" s="200" t="s">
        <v>55</v>
      </c>
      <c r="C58" s="200" t="s">
        <v>645</v>
      </c>
      <c r="D58" s="201"/>
      <c r="E58" s="201"/>
      <c r="F58" s="201">
        <f>F53/L3</f>
        <v>55.747999999999998</v>
      </c>
      <c r="G58" s="126"/>
    </row>
    <row r="59" spans="2:7" ht="17.25" customHeight="1" x14ac:dyDescent="0.3"/>
    <row r="60" spans="2:7" ht="17.25" customHeight="1" x14ac:dyDescent="0.3"/>
    <row r="61" spans="2:7" x14ac:dyDescent="0.3">
      <c r="B61" s="54" t="s">
        <v>490</v>
      </c>
      <c r="C61" s="7"/>
      <c r="D61" s="8"/>
      <c r="E61" s="8"/>
      <c r="F61" s="8"/>
      <c r="G61" s="8"/>
    </row>
    <row r="62" spans="2:7" x14ac:dyDescent="0.3">
      <c r="B62" s="7" t="s">
        <v>650</v>
      </c>
      <c r="C62" s="7"/>
      <c r="D62" s="8"/>
      <c r="E62" s="8"/>
      <c r="F62" s="8"/>
      <c r="G62" s="8"/>
    </row>
    <row r="63" spans="2:7" x14ac:dyDescent="0.3">
      <c r="B63" s="7" t="s">
        <v>551</v>
      </c>
      <c r="C63" s="7"/>
      <c r="D63" s="8"/>
      <c r="E63" s="8"/>
      <c r="F63" s="8"/>
      <c r="G63" s="8"/>
    </row>
    <row r="64" spans="2:7" x14ac:dyDescent="0.3">
      <c r="B64" s="7" t="s">
        <v>625</v>
      </c>
      <c r="C64" s="7"/>
      <c r="D64" s="8"/>
      <c r="E64" s="8"/>
      <c r="F64" s="8"/>
      <c r="G64" s="8"/>
    </row>
    <row r="65" spans="2:7" x14ac:dyDescent="0.3">
      <c r="B65" s="7"/>
      <c r="C65" s="7"/>
      <c r="D65" s="8"/>
      <c r="E65" s="8"/>
      <c r="F65" s="8"/>
      <c r="G65" s="8"/>
    </row>
    <row r="66" spans="2:7" x14ac:dyDescent="0.3">
      <c r="B66" s="7"/>
      <c r="C66" s="7"/>
      <c r="D66" s="8"/>
      <c r="E66" s="8"/>
      <c r="F66" s="8"/>
      <c r="G66" s="8"/>
    </row>
    <row r="67" spans="2:7" x14ac:dyDescent="0.3">
      <c r="B67" s="7"/>
      <c r="C67" s="7"/>
      <c r="D67" s="8"/>
      <c r="E67" s="8"/>
      <c r="F67" s="8"/>
      <c r="G67" s="8"/>
    </row>
    <row r="68" spans="2:7" x14ac:dyDescent="0.3">
      <c r="B68" s="7"/>
      <c r="C68" s="7"/>
      <c r="D68" s="8"/>
      <c r="E68" s="8"/>
      <c r="F68" s="8"/>
      <c r="G68" s="8"/>
    </row>
    <row r="69" spans="2:7" s="18" customFormat="1" x14ac:dyDescent="0.3">
      <c r="B69" s="54"/>
      <c r="C69" s="54"/>
      <c r="D69" s="55"/>
      <c r="E69" s="55"/>
      <c r="F69" s="55"/>
      <c r="G69" s="55"/>
    </row>
    <row r="70" spans="2:7" x14ac:dyDescent="0.3">
      <c r="B70" s="7"/>
      <c r="C70" s="56"/>
      <c r="D70" s="8"/>
      <c r="E70" s="8"/>
      <c r="F70" s="8"/>
      <c r="G70" s="8"/>
    </row>
    <row r="71" spans="2:7" x14ac:dyDescent="0.3">
      <c r="B71" s="7"/>
      <c r="C71" s="56"/>
      <c r="D71" s="8"/>
      <c r="E71" s="8"/>
      <c r="F71" s="8"/>
      <c r="G71" s="8"/>
    </row>
    <row r="72" spans="2:7" x14ac:dyDescent="0.3">
      <c r="B72" s="7"/>
      <c r="C72" s="56"/>
      <c r="D72" s="8"/>
      <c r="E72" s="8"/>
      <c r="F72" s="8"/>
      <c r="G72" s="8"/>
    </row>
    <row r="73" spans="2:7" x14ac:dyDescent="0.3">
      <c r="B73" s="7"/>
      <c r="C73" s="56"/>
      <c r="D73" s="8"/>
      <c r="E73" s="8"/>
      <c r="F73" s="8"/>
      <c r="G73" s="8"/>
    </row>
    <row r="74" spans="2:7" x14ac:dyDescent="0.3">
      <c r="B74" s="7"/>
      <c r="C74" s="7"/>
      <c r="D74" s="8"/>
      <c r="E74" s="8"/>
      <c r="F74" s="8"/>
      <c r="G74" s="8"/>
    </row>
    <row r="75" spans="2:7" ht="17.25" customHeight="1" x14ac:dyDescent="0.3"/>
    <row r="76" spans="2:7" ht="17.25" customHeight="1" x14ac:dyDescent="0.3"/>
    <row r="77" spans="2:7" ht="17.25" customHeight="1" x14ac:dyDescent="0.3"/>
    <row r="78" spans="2:7" ht="17.25" customHeight="1" x14ac:dyDescent="0.3"/>
    <row r="79" spans="2:7" ht="17.25" customHeight="1" x14ac:dyDescent="0.3"/>
    <row r="80" spans="2:7"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row r="93" ht="17.25" customHeight="1" x14ac:dyDescent="0.3"/>
    <row r="94" ht="17.25" customHeight="1" x14ac:dyDescent="0.3"/>
    <row r="95" ht="17.25" customHeight="1" x14ac:dyDescent="0.3"/>
    <row r="96" ht="17.25" customHeight="1" x14ac:dyDescent="0.3"/>
    <row r="97" ht="17.25" customHeight="1" x14ac:dyDescent="0.3"/>
    <row r="98" ht="17.25" customHeight="1" x14ac:dyDescent="0.3"/>
    <row r="99" ht="17.25" customHeight="1" x14ac:dyDescent="0.3"/>
    <row r="100" ht="17.25" customHeight="1" x14ac:dyDescent="0.3"/>
    <row r="101" ht="17.25" customHeight="1" x14ac:dyDescent="0.3"/>
    <row r="102" ht="17.25" customHeight="1" x14ac:dyDescent="0.3"/>
    <row r="103" ht="17.25" customHeight="1" x14ac:dyDescent="0.3"/>
    <row r="104" ht="17.25" customHeight="1" x14ac:dyDescent="0.3"/>
    <row r="105" ht="17.25" customHeight="1" x14ac:dyDescent="0.3"/>
    <row r="106" ht="17.25" customHeight="1" x14ac:dyDescent="0.3"/>
    <row r="107" ht="17.25" customHeight="1" x14ac:dyDescent="0.3"/>
    <row r="108" ht="17.25" customHeight="1" x14ac:dyDescent="0.3"/>
  </sheetData>
  <customSheetViews>
    <customSheetView guid="{02199846-6382-4DA0-BCB6-8C4B8E06D201}" scale="80" topLeftCell="F41">
      <selection activeCell="G18" sqref="G18"/>
      <pageMargins left="0.7" right="0.7" top="0.75" bottom="0.75" header="0.3" footer="0.3"/>
      <pageSetup paperSize="9" orientation="portrait" r:id="rId1"/>
    </customSheetView>
    <customSheetView guid="{7FA393C0-016B-4ED2-8E1A-A19A1B399678}" scale="94">
      <selection activeCell="B1" sqref="B1:G1"/>
      <pageMargins left="0.7" right="0.7" top="0.75" bottom="0.75" header="0.3" footer="0.3"/>
      <pageSetup paperSize="9" orientation="portrait" r:id="rId2"/>
    </customSheetView>
    <customSheetView guid="{9725C355-06CF-47EE-8965-9EAAFECFEFE3}" scale="80" topLeftCell="F41">
      <selection activeCell="G18" sqref="G18"/>
      <pageMargins left="0.7" right="0.7" top="0.75" bottom="0.75" header="0.3" footer="0.3"/>
      <pageSetup paperSize="9" orientation="portrait" r:id="rId3"/>
    </customSheetView>
  </customSheetViews>
  <mergeCells count="1">
    <mergeCell ref="B1:G1"/>
  </mergeCells>
  <pageMargins left="0.7" right="0.7" top="0.75" bottom="0.75" header="0.3" footer="0.3"/>
  <pageSetup paperSize="9" orientation="portrait"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
  <sheetViews>
    <sheetView zoomScale="87" zoomScaleNormal="170" workbookViewId="0">
      <selection activeCell="F50" sqref="A1:F50"/>
    </sheetView>
  </sheetViews>
  <sheetFormatPr defaultRowHeight="14.4" x14ac:dyDescent="0.3"/>
  <cols>
    <col min="1" max="1" width="27.109375" customWidth="1"/>
    <col min="2" max="2" width="10.109375" customWidth="1"/>
    <col min="3" max="3" width="10.33203125" style="103" customWidth="1"/>
    <col min="4" max="4" width="12" style="104" customWidth="1"/>
    <col min="5" max="5" width="12.5546875" style="104" customWidth="1"/>
    <col min="6" max="6" width="17.21875" style="104" customWidth="1"/>
  </cols>
  <sheetData>
    <row r="1" spans="1:12" ht="17.399999999999999" x14ac:dyDescent="0.3">
      <c r="A1" s="231" t="s">
        <v>113</v>
      </c>
      <c r="B1" s="231"/>
      <c r="C1" s="231"/>
      <c r="D1" s="231"/>
      <c r="E1" s="231"/>
      <c r="F1" s="231"/>
    </row>
    <row r="2" spans="1:12" ht="17.25" customHeight="1" x14ac:dyDescent="0.3">
      <c r="A2" s="27"/>
      <c r="B2" s="106" t="s">
        <v>0</v>
      </c>
      <c r="C2" s="107" t="s">
        <v>1</v>
      </c>
      <c r="D2" s="108" t="s">
        <v>109</v>
      </c>
      <c r="E2" s="108" t="s">
        <v>110</v>
      </c>
      <c r="F2" s="108" t="s">
        <v>111</v>
      </c>
    </row>
    <row r="3" spans="1:12" x14ac:dyDescent="0.3">
      <c r="A3" s="109" t="s">
        <v>2</v>
      </c>
      <c r="B3" s="37" t="s">
        <v>3</v>
      </c>
      <c r="C3" s="110">
        <v>20</v>
      </c>
      <c r="D3" s="111">
        <v>4500</v>
      </c>
      <c r="E3" s="111">
        <f>D3*C3</f>
        <v>90000</v>
      </c>
      <c r="F3" s="111">
        <f>E3/2</f>
        <v>45000</v>
      </c>
      <c r="H3">
        <v>10</v>
      </c>
      <c r="K3">
        <v>20000</v>
      </c>
      <c r="L3">
        <f>K3/10</f>
        <v>2000</v>
      </c>
    </row>
    <row r="4" spans="1:12" x14ac:dyDescent="0.3">
      <c r="A4" s="43" t="s">
        <v>59</v>
      </c>
      <c r="B4" s="27"/>
      <c r="C4" s="112"/>
      <c r="D4" s="113"/>
      <c r="E4" s="113"/>
      <c r="F4" s="113"/>
    </row>
    <row r="5" spans="1:12" x14ac:dyDescent="0.3">
      <c r="A5" s="43" t="s">
        <v>5</v>
      </c>
      <c r="B5" s="43" t="s">
        <v>0</v>
      </c>
      <c r="C5" s="114" t="s">
        <v>6</v>
      </c>
      <c r="D5" s="115" t="s">
        <v>7</v>
      </c>
      <c r="E5" s="115" t="s">
        <v>60</v>
      </c>
      <c r="F5" s="115" t="s">
        <v>61</v>
      </c>
    </row>
    <row r="6" spans="1:12" x14ac:dyDescent="0.3">
      <c r="A6" s="37" t="s">
        <v>62</v>
      </c>
      <c r="B6" s="37" t="s">
        <v>112</v>
      </c>
      <c r="C6" s="110">
        <v>5</v>
      </c>
      <c r="D6" s="49">
        <f>'Item List 2024'!D111</f>
        <v>792</v>
      </c>
      <c r="E6" s="49">
        <f>D6*C6</f>
        <v>3960</v>
      </c>
      <c r="F6" s="49">
        <f>E6/2</f>
        <v>1980</v>
      </c>
    </row>
    <row r="7" spans="1:12" x14ac:dyDescent="0.3">
      <c r="A7" s="27" t="s">
        <v>13</v>
      </c>
      <c r="B7" s="27" t="s">
        <v>63</v>
      </c>
      <c r="C7" s="116">
        <v>2.5</v>
      </c>
      <c r="D7" s="48">
        <f>'Item List 2024'!D17</f>
        <v>600</v>
      </c>
      <c r="E7" s="48">
        <f t="shared" ref="E7:E39" si="0">D7*C7</f>
        <v>1500</v>
      </c>
      <c r="F7" s="48">
        <f t="shared" ref="F7:F39" si="1">E7/2</f>
        <v>750</v>
      </c>
    </row>
    <row r="8" spans="1:12" x14ac:dyDescent="0.3">
      <c r="A8" s="27" t="s">
        <v>15</v>
      </c>
      <c r="B8" s="27" t="s">
        <v>63</v>
      </c>
      <c r="C8" s="116">
        <v>1.5</v>
      </c>
      <c r="D8" s="48">
        <f>'Item List 2024'!D18</f>
        <v>600</v>
      </c>
      <c r="E8" s="48">
        <f t="shared" si="0"/>
        <v>900</v>
      </c>
      <c r="F8" s="48">
        <f t="shared" si="1"/>
        <v>450</v>
      </c>
    </row>
    <row r="9" spans="1:12" x14ac:dyDescent="0.3">
      <c r="A9" s="27" t="s">
        <v>16</v>
      </c>
      <c r="B9" s="27" t="s">
        <v>63</v>
      </c>
      <c r="C9" s="116">
        <v>1</v>
      </c>
      <c r="D9" s="48">
        <f>'Item List 2024'!D19</f>
        <v>600</v>
      </c>
      <c r="E9" s="48">
        <f t="shared" si="0"/>
        <v>600</v>
      </c>
      <c r="F9" s="48">
        <f t="shared" si="1"/>
        <v>300</v>
      </c>
    </row>
    <row r="10" spans="1:12" x14ac:dyDescent="0.3">
      <c r="A10" s="27" t="s">
        <v>611</v>
      </c>
      <c r="B10" s="27" t="s">
        <v>18</v>
      </c>
      <c r="C10" s="116">
        <v>6</v>
      </c>
      <c r="D10" s="48">
        <f>'Item List 2024'!D215</f>
        <v>816</v>
      </c>
      <c r="E10" s="48">
        <f t="shared" si="0"/>
        <v>4896</v>
      </c>
      <c r="F10" s="48">
        <f t="shared" si="1"/>
        <v>2448</v>
      </c>
    </row>
    <row r="11" spans="1:12" x14ac:dyDescent="0.3">
      <c r="A11" s="27" t="s">
        <v>21</v>
      </c>
      <c r="B11" s="27" t="s">
        <v>18</v>
      </c>
      <c r="C11" s="116">
        <v>2</v>
      </c>
      <c r="D11" s="48">
        <f>'Item List 2024'!D217</f>
        <v>625</v>
      </c>
      <c r="E11" s="48">
        <f t="shared" si="0"/>
        <v>1250</v>
      </c>
      <c r="F11" s="48">
        <f t="shared" si="1"/>
        <v>625</v>
      </c>
    </row>
    <row r="12" spans="1:12" x14ac:dyDescent="0.3">
      <c r="A12" s="27" t="s">
        <v>520</v>
      </c>
      <c r="B12" s="27" t="s">
        <v>521</v>
      </c>
      <c r="C12" s="116">
        <v>2</v>
      </c>
      <c r="D12" s="48">
        <v>500</v>
      </c>
      <c r="E12" s="48">
        <f t="shared" ref="E12:E14" si="2">D12*C12</f>
        <v>1000</v>
      </c>
      <c r="F12" s="48">
        <f t="shared" ref="F12:F14" si="3">E12/2</f>
        <v>500</v>
      </c>
    </row>
    <row r="13" spans="1:12" x14ac:dyDescent="0.3">
      <c r="A13" s="27" t="s">
        <v>22</v>
      </c>
      <c r="B13" s="27" t="s">
        <v>631</v>
      </c>
      <c r="C13" s="112">
        <v>3</v>
      </c>
      <c r="D13" s="48">
        <f>'Item List 2024'!D22</f>
        <v>700</v>
      </c>
      <c r="E13" s="48">
        <f t="shared" si="2"/>
        <v>2100</v>
      </c>
      <c r="F13" s="48">
        <f t="shared" si="3"/>
        <v>1050</v>
      </c>
      <c r="H13" s="104"/>
    </row>
    <row r="14" spans="1:12" x14ac:dyDescent="0.3">
      <c r="A14" s="27" t="s">
        <v>23</v>
      </c>
      <c r="B14" s="27"/>
      <c r="C14" s="112">
        <v>1</v>
      </c>
      <c r="D14" s="48">
        <f>'Item List 2024'!D23</f>
        <v>1000</v>
      </c>
      <c r="E14" s="48">
        <f t="shared" si="2"/>
        <v>1000</v>
      </c>
      <c r="F14" s="48">
        <f t="shared" si="3"/>
        <v>500</v>
      </c>
    </row>
    <row r="15" spans="1:12" x14ac:dyDescent="0.3">
      <c r="A15" s="43" t="s">
        <v>24</v>
      </c>
      <c r="B15" s="27"/>
      <c r="C15" s="112"/>
      <c r="D15" s="48"/>
      <c r="E15" s="48"/>
      <c r="F15" s="48"/>
    </row>
    <row r="16" spans="1:12" x14ac:dyDescent="0.3">
      <c r="A16" s="132" t="s">
        <v>517</v>
      </c>
      <c r="B16" s="27"/>
      <c r="C16" s="112"/>
      <c r="D16" s="48"/>
      <c r="E16" s="48"/>
      <c r="F16" s="48"/>
    </row>
    <row r="17" spans="1:6" x14ac:dyDescent="0.3">
      <c r="A17" s="27" t="s">
        <v>26</v>
      </c>
      <c r="B17" s="27" t="s">
        <v>64</v>
      </c>
      <c r="C17" s="116">
        <v>2</v>
      </c>
      <c r="D17" s="48">
        <f>'Item List 2024'!D266</f>
        <v>290</v>
      </c>
      <c r="E17" s="48">
        <f t="shared" si="0"/>
        <v>580</v>
      </c>
      <c r="F17" s="48">
        <f t="shared" si="1"/>
        <v>290</v>
      </c>
    </row>
    <row r="18" spans="1:6" x14ac:dyDescent="0.3">
      <c r="A18" s="27" t="s">
        <v>30</v>
      </c>
      <c r="B18" s="27" t="s">
        <v>31</v>
      </c>
      <c r="C18" s="116">
        <v>2</v>
      </c>
      <c r="D18" s="48">
        <f>'Item List 2024'!D292</f>
        <v>340</v>
      </c>
      <c r="E18" s="48">
        <f t="shared" si="0"/>
        <v>680</v>
      </c>
      <c r="F18" s="48">
        <f t="shared" si="1"/>
        <v>340</v>
      </c>
    </row>
    <row r="19" spans="1:6" x14ac:dyDescent="0.3">
      <c r="A19" s="27" t="s">
        <v>65</v>
      </c>
      <c r="B19" s="27" t="s">
        <v>31</v>
      </c>
      <c r="C19" s="116">
        <v>2</v>
      </c>
      <c r="D19" s="48">
        <f>'Item List 2024'!D281</f>
        <v>470</v>
      </c>
      <c r="E19" s="48">
        <f t="shared" si="0"/>
        <v>940</v>
      </c>
      <c r="F19" s="48">
        <f t="shared" si="1"/>
        <v>470</v>
      </c>
    </row>
    <row r="20" spans="1:6" x14ac:dyDescent="0.3">
      <c r="A20" s="158" t="s">
        <v>527</v>
      </c>
      <c r="B20" s="27"/>
      <c r="C20" s="116"/>
      <c r="D20" s="48"/>
      <c r="E20" s="48"/>
      <c r="F20" s="48"/>
    </row>
    <row r="21" spans="1:6" x14ac:dyDescent="0.3">
      <c r="A21" s="27" t="str">
        <f>'Item List 2024'!B276</f>
        <v>Goltix (beetroot)</v>
      </c>
      <c r="B21" s="27" t="s">
        <v>25</v>
      </c>
      <c r="C21" s="116">
        <v>1</v>
      </c>
      <c r="D21" s="48">
        <f>'Item List 2024'!D276</f>
        <v>2981</v>
      </c>
      <c r="E21" s="48">
        <f>D21</f>
        <v>2981</v>
      </c>
      <c r="F21" s="170">
        <f>E21/2</f>
        <v>1490.5</v>
      </c>
    </row>
    <row r="22" spans="1:6" x14ac:dyDescent="0.3">
      <c r="A22" s="132" t="s">
        <v>536</v>
      </c>
      <c r="B22" s="27"/>
      <c r="C22" s="116"/>
      <c r="D22" s="48"/>
      <c r="E22" s="48"/>
      <c r="F22" s="48"/>
    </row>
    <row r="23" spans="1:6" x14ac:dyDescent="0.3">
      <c r="A23" s="27" t="str">
        <f>'Item List 2024'!B312</f>
        <v>Garden Ripcod</v>
      </c>
      <c r="B23" s="27" t="s">
        <v>34</v>
      </c>
      <c r="C23" s="116">
        <v>1</v>
      </c>
      <c r="D23" s="48">
        <f>'Item List 2024'!D312</f>
        <v>300</v>
      </c>
      <c r="E23" s="48">
        <f t="shared" si="0"/>
        <v>300</v>
      </c>
      <c r="F23" s="48">
        <f>E23</f>
        <v>300</v>
      </c>
    </row>
    <row r="24" spans="1:6" x14ac:dyDescent="0.3">
      <c r="A24" s="27" t="s">
        <v>493</v>
      </c>
      <c r="B24" s="27" t="s">
        <v>34</v>
      </c>
      <c r="C24" s="116">
        <v>1</v>
      </c>
      <c r="D24" s="48">
        <f>'Item List 2024'!D259</f>
        <v>220</v>
      </c>
      <c r="E24" s="48">
        <f t="shared" si="0"/>
        <v>220</v>
      </c>
      <c r="F24" s="170">
        <f>E24</f>
        <v>220</v>
      </c>
    </row>
    <row r="25" spans="1:6" x14ac:dyDescent="0.3">
      <c r="A25" s="133" t="s">
        <v>182</v>
      </c>
      <c r="B25" s="27"/>
      <c r="C25" s="116"/>
      <c r="D25" s="48"/>
      <c r="E25" s="48"/>
      <c r="F25" s="48"/>
    </row>
    <row r="26" spans="1:6" x14ac:dyDescent="0.3">
      <c r="A26" s="27" t="s">
        <v>38</v>
      </c>
      <c r="B26" s="27" t="s">
        <v>34</v>
      </c>
      <c r="C26" s="116">
        <v>1</v>
      </c>
      <c r="D26" s="48">
        <f>'Item List 2024'!D453</f>
        <v>280</v>
      </c>
      <c r="E26" s="48">
        <f t="shared" si="0"/>
        <v>280</v>
      </c>
      <c r="F26" s="170">
        <f>E26</f>
        <v>280</v>
      </c>
    </row>
    <row r="27" spans="1:6" x14ac:dyDescent="0.3">
      <c r="A27" s="232" t="s">
        <v>535</v>
      </c>
      <c r="B27" s="233"/>
      <c r="C27" s="234"/>
      <c r="D27" s="48"/>
      <c r="E27" s="48"/>
      <c r="F27" s="48"/>
    </row>
    <row r="28" spans="1:6" x14ac:dyDescent="0.3">
      <c r="A28" s="37" t="s">
        <v>67</v>
      </c>
      <c r="B28" s="37" t="s">
        <v>45</v>
      </c>
      <c r="C28" s="110">
        <v>5</v>
      </c>
      <c r="D28" s="49">
        <f>'Item List 2024'!D26</f>
        <v>80</v>
      </c>
      <c r="E28" s="49">
        <f t="shared" si="0"/>
        <v>400</v>
      </c>
      <c r="F28" s="49">
        <f t="shared" si="1"/>
        <v>200</v>
      </c>
    </row>
    <row r="29" spans="1:6" x14ac:dyDescent="0.3">
      <c r="A29" s="37" t="s">
        <v>68</v>
      </c>
      <c r="B29" s="37" t="s">
        <v>45</v>
      </c>
      <c r="C29" s="110">
        <v>10</v>
      </c>
      <c r="D29" s="49">
        <f>'Item List 2024'!D26</f>
        <v>80</v>
      </c>
      <c r="E29" s="49">
        <f t="shared" si="0"/>
        <v>800</v>
      </c>
      <c r="F29" s="49">
        <f t="shared" si="1"/>
        <v>400</v>
      </c>
    </row>
    <row r="30" spans="1:6" x14ac:dyDescent="0.3">
      <c r="A30" s="37" t="s">
        <v>69</v>
      </c>
      <c r="B30" s="37" t="s">
        <v>45</v>
      </c>
      <c r="C30" s="110">
        <v>10</v>
      </c>
      <c r="D30" s="49">
        <f>'Item List 2024'!D26</f>
        <v>80</v>
      </c>
      <c r="E30" s="49">
        <f t="shared" si="0"/>
        <v>800</v>
      </c>
      <c r="F30" s="49">
        <f t="shared" si="1"/>
        <v>400</v>
      </c>
    </row>
    <row r="31" spans="1:6" x14ac:dyDescent="0.3">
      <c r="A31" s="37" t="s">
        <v>95</v>
      </c>
      <c r="B31" s="37" t="s">
        <v>45</v>
      </c>
      <c r="C31" s="110">
        <v>5</v>
      </c>
      <c r="D31" s="49">
        <f>'Item List 2024'!D26</f>
        <v>80</v>
      </c>
      <c r="E31" s="49">
        <f t="shared" si="0"/>
        <v>400</v>
      </c>
      <c r="F31" s="49">
        <f t="shared" si="1"/>
        <v>200</v>
      </c>
    </row>
    <row r="32" spans="1:6" x14ac:dyDescent="0.3">
      <c r="A32" s="37" t="s">
        <v>47</v>
      </c>
      <c r="B32" s="37" t="s">
        <v>45</v>
      </c>
      <c r="C32" s="110">
        <v>20</v>
      </c>
      <c r="D32" s="49">
        <f>'Item List 2024'!D26</f>
        <v>80</v>
      </c>
      <c r="E32" s="49">
        <f t="shared" si="0"/>
        <v>1600</v>
      </c>
      <c r="F32" s="49">
        <f t="shared" si="1"/>
        <v>800</v>
      </c>
    </row>
    <row r="33" spans="1:6" x14ac:dyDescent="0.3">
      <c r="A33" s="37" t="s">
        <v>48</v>
      </c>
      <c r="B33" s="37" t="s">
        <v>45</v>
      </c>
      <c r="C33" s="110">
        <v>5</v>
      </c>
      <c r="D33" s="49">
        <f>'Item List 2024'!D26</f>
        <v>80</v>
      </c>
      <c r="E33" s="49">
        <f t="shared" si="0"/>
        <v>400</v>
      </c>
      <c r="F33" s="49">
        <f t="shared" si="1"/>
        <v>200</v>
      </c>
    </row>
    <row r="34" spans="1:6" x14ac:dyDescent="0.3">
      <c r="A34" s="37" t="s">
        <v>50</v>
      </c>
      <c r="B34" s="37" t="s">
        <v>45</v>
      </c>
      <c r="C34" s="110">
        <v>6</v>
      </c>
      <c r="D34" s="49">
        <f>'Item List 2024'!D26</f>
        <v>80</v>
      </c>
      <c r="E34" s="49">
        <f t="shared" si="0"/>
        <v>480</v>
      </c>
      <c r="F34" s="49">
        <f t="shared" si="1"/>
        <v>240</v>
      </c>
    </row>
    <row r="35" spans="1:6" x14ac:dyDescent="0.3">
      <c r="A35" s="37" t="s">
        <v>22</v>
      </c>
      <c r="B35" s="37" t="s">
        <v>45</v>
      </c>
      <c r="C35" s="110">
        <v>15</v>
      </c>
      <c r="D35" s="49">
        <f>'Item List 2024'!D26</f>
        <v>80</v>
      </c>
      <c r="E35" s="49">
        <f t="shared" si="0"/>
        <v>1200</v>
      </c>
      <c r="F35" s="49">
        <f t="shared" si="1"/>
        <v>600</v>
      </c>
    </row>
    <row r="36" spans="1:6" x14ac:dyDescent="0.3">
      <c r="A36" s="37" t="s">
        <v>51</v>
      </c>
      <c r="B36" s="37" t="s">
        <v>45</v>
      </c>
      <c r="C36" s="110">
        <v>20</v>
      </c>
      <c r="D36" s="49">
        <f>'Item List 2024'!D26</f>
        <v>80</v>
      </c>
      <c r="E36" s="49">
        <f t="shared" si="0"/>
        <v>1600</v>
      </c>
      <c r="F36" s="49">
        <f t="shared" si="1"/>
        <v>800</v>
      </c>
    </row>
    <row r="37" spans="1:6" x14ac:dyDescent="0.3">
      <c r="A37" s="37" t="s">
        <v>70</v>
      </c>
      <c r="B37" s="37" t="s">
        <v>45</v>
      </c>
      <c r="C37" s="110">
        <v>10</v>
      </c>
      <c r="D37" s="49">
        <f>'Item List 2024'!D26</f>
        <v>80</v>
      </c>
      <c r="E37" s="49">
        <f t="shared" si="0"/>
        <v>800</v>
      </c>
      <c r="F37" s="49">
        <f t="shared" si="1"/>
        <v>400</v>
      </c>
    </row>
    <row r="38" spans="1:6" x14ac:dyDescent="0.3">
      <c r="A38" s="37" t="s">
        <v>71</v>
      </c>
      <c r="B38" s="37" t="s">
        <v>533</v>
      </c>
      <c r="C38" s="110">
        <v>2500</v>
      </c>
      <c r="D38" s="49">
        <f>'Item List 2024'!E366</f>
        <v>2</v>
      </c>
      <c r="E38" s="49">
        <f t="shared" si="0"/>
        <v>5000</v>
      </c>
      <c r="F38" s="49">
        <f t="shared" si="1"/>
        <v>2500</v>
      </c>
    </row>
    <row r="39" spans="1:6" x14ac:dyDescent="0.3">
      <c r="A39" s="37" t="s">
        <v>52</v>
      </c>
      <c r="B39" s="179" t="s">
        <v>521</v>
      </c>
      <c r="C39" s="110">
        <v>20</v>
      </c>
      <c r="D39" s="49">
        <v>300</v>
      </c>
      <c r="E39" s="49">
        <f t="shared" si="0"/>
        <v>6000</v>
      </c>
      <c r="F39" s="49">
        <f t="shared" si="1"/>
        <v>3000</v>
      </c>
    </row>
    <row r="40" spans="1:6" x14ac:dyDescent="0.3">
      <c r="A40" s="43" t="s">
        <v>72</v>
      </c>
      <c r="B40" s="27"/>
      <c r="C40" s="112"/>
      <c r="D40" s="48"/>
      <c r="E40" s="117">
        <f>SUM(E6:E39)</f>
        <v>42667</v>
      </c>
      <c r="F40" s="117">
        <f>SUM(F6:F39)</f>
        <v>21733.5</v>
      </c>
    </row>
    <row r="41" spans="1:6" x14ac:dyDescent="0.3">
      <c r="A41" s="43" t="s">
        <v>492</v>
      </c>
      <c r="B41" s="27"/>
      <c r="C41" s="112"/>
      <c r="D41" s="113"/>
      <c r="E41" s="117">
        <f>E3-E40</f>
        <v>47333</v>
      </c>
      <c r="F41" s="117">
        <f>F3-F40</f>
        <v>23266.5</v>
      </c>
    </row>
    <row r="42" spans="1:6" x14ac:dyDescent="0.3">
      <c r="A42" s="43" t="s">
        <v>84</v>
      </c>
      <c r="B42" s="27"/>
      <c r="C42" s="112"/>
      <c r="D42" s="113"/>
      <c r="E42" s="118">
        <f>E41/E3</f>
        <v>0.52592222222222218</v>
      </c>
      <c r="F42" s="118">
        <f>F41/F3</f>
        <v>0.51703333333333334</v>
      </c>
    </row>
    <row r="43" spans="1:6" x14ac:dyDescent="0.3">
      <c r="A43" s="43" t="s">
        <v>73</v>
      </c>
      <c r="B43" s="27" t="s">
        <v>56</v>
      </c>
      <c r="C43" s="116"/>
      <c r="D43" s="113"/>
      <c r="E43" s="117">
        <f>E40/C3</f>
        <v>2133.35</v>
      </c>
      <c r="F43" s="172">
        <f>F40/H3</f>
        <v>2173.35</v>
      </c>
    </row>
    <row r="44" spans="1:6" x14ac:dyDescent="0.3">
      <c r="A44" s="43" t="s">
        <v>74</v>
      </c>
      <c r="B44" s="27" t="s">
        <v>75</v>
      </c>
      <c r="C44" s="112"/>
      <c r="D44" s="113"/>
      <c r="E44" s="115">
        <f>E40/D3</f>
        <v>9.4815555555555555</v>
      </c>
      <c r="F44" s="115">
        <f>F40/D3</f>
        <v>4.8296666666666663</v>
      </c>
    </row>
    <row r="45" spans="1:6" x14ac:dyDescent="0.3">
      <c r="A45" s="43" t="s">
        <v>85</v>
      </c>
      <c r="B45" s="226" t="s">
        <v>642</v>
      </c>
      <c r="C45" s="227"/>
      <c r="D45" s="228"/>
      <c r="E45" s="229">
        <f>E40/L3</f>
        <v>21.333500000000001</v>
      </c>
      <c r="F45" s="228"/>
    </row>
    <row r="48" spans="1:6" ht="15.6" x14ac:dyDescent="0.3">
      <c r="A48" s="54" t="s">
        <v>490</v>
      </c>
    </row>
    <row r="49" spans="1:1" ht="15.6" x14ac:dyDescent="0.3">
      <c r="A49" s="7" t="s">
        <v>651</v>
      </c>
    </row>
    <row r="50" spans="1:1" ht="15.6" x14ac:dyDescent="0.3">
      <c r="A50" s="7"/>
    </row>
  </sheetData>
  <customSheetViews>
    <customSheetView guid="{02199846-6382-4DA0-BCB6-8C4B8E06D201}" scale="87">
      <selection activeCell="F50" sqref="A1:F50"/>
      <pageMargins left="0.7" right="0.7" top="0.75" bottom="0.75" header="0.3" footer="0.3"/>
    </customSheetView>
    <customSheetView guid="{7FA393C0-016B-4ED2-8E1A-A19A1B399678}" scale="93">
      <selection activeCell="A49" sqref="A49"/>
      <pageMargins left="0.7" right="0.7" top="0.75" bottom="0.75" header="0.3" footer="0.3"/>
    </customSheetView>
    <customSheetView guid="{9725C355-06CF-47EE-8965-9EAAFECFEFE3}" scale="87">
      <selection activeCell="F50" sqref="A1:F50"/>
      <pageMargins left="0.7" right="0.7" top="0.75" bottom="0.75" header="0.3" footer="0.3"/>
    </customSheetView>
  </customSheetViews>
  <mergeCells count="2">
    <mergeCell ref="A1:F1"/>
    <mergeCell ref="A27:C27"/>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54"/>
  <sheetViews>
    <sheetView zoomScale="54" zoomScaleNormal="130" workbookViewId="0">
      <selection activeCell="K15" sqref="K15"/>
    </sheetView>
  </sheetViews>
  <sheetFormatPr defaultColWidth="9.109375" defaultRowHeight="15.6" x14ac:dyDescent="0.3"/>
  <cols>
    <col min="1" max="1" width="3.88671875" customWidth="1"/>
    <col min="2" max="2" width="29.5546875" style="7" customWidth="1"/>
    <col min="3" max="3" width="12.5546875" style="195" customWidth="1"/>
    <col min="4" max="4" width="13.6640625" style="68" customWidth="1"/>
    <col min="5" max="5" width="16.109375" style="68" customWidth="1"/>
    <col min="6" max="6" width="17.88671875" style="68" customWidth="1"/>
    <col min="7" max="7" width="19" style="68" customWidth="1"/>
  </cols>
  <sheetData>
    <row r="1" spans="2:12" x14ac:dyDescent="0.3">
      <c r="B1" s="235" t="s">
        <v>114</v>
      </c>
      <c r="C1" s="235"/>
      <c r="D1" s="235"/>
      <c r="E1" s="235"/>
      <c r="F1" s="235"/>
      <c r="G1" s="235"/>
    </row>
    <row r="2" spans="2:12" ht="19.5" customHeight="1" x14ac:dyDescent="0.3">
      <c r="B2" s="12"/>
      <c r="C2" s="127" t="s">
        <v>0</v>
      </c>
      <c r="D2" s="53" t="s">
        <v>1</v>
      </c>
      <c r="E2" s="53" t="s">
        <v>109</v>
      </c>
      <c r="F2" s="53" t="s">
        <v>110</v>
      </c>
      <c r="G2" s="53" t="s">
        <v>111</v>
      </c>
    </row>
    <row r="3" spans="2:12" ht="19.5" customHeight="1" x14ac:dyDescent="0.3">
      <c r="B3" s="13" t="s">
        <v>2</v>
      </c>
      <c r="C3" s="154" t="s">
        <v>3</v>
      </c>
      <c r="D3" s="17">
        <v>30</v>
      </c>
      <c r="E3" s="17">
        <v>4000</v>
      </c>
      <c r="F3" s="17">
        <f>E3*D3</f>
        <v>120000</v>
      </c>
      <c r="G3" s="17">
        <f>F3/2</f>
        <v>60000</v>
      </c>
      <c r="I3">
        <v>15</v>
      </c>
      <c r="K3">
        <v>30000</v>
      </c>
      <c r="L3">
        <f>K3/10</f>
        <v>3000</v>
      </c>
    </row>
    <row r="4" spans="2:12" ht="19.5" customHeight="1" x14ac:dyDescent="0.3">
      <c r="B4" s="13" t="s">
        <v>4</v>
      </c>
      <c r="C4" s="154"/>
      <c r="D4" s="17"/>
      <c r="E4" s="17"/>
      <c r="F4" s="17"/>
      <c r="G4" s="17"/>
    </row>
    <row r="5" spans="2:12" ht="19.5" customHeight="1" x14ac:dyDescent="0.3">
      <c r="B5" s="13" t="s">
        <v>5</v>
      </c>
      <c r="C5" s="127" t="s">
        <v>0</v>
      </c>
      <c r="D5" s="53" t="s">
        <v>6</v>
      </c>
      <c r="E5" s="53" t="s">
        <v>7</v>
      </c>
      <c r="F5" s="53" t="s">
        <v>60</v>
      </c>
      <c r="G5" s="53" t="s">
        <v>61</v>
      </c>
    </row>
    <row r="6" spans="2:12" ht="19.5" customHeight="1" x14ac:dyDescent="0.3">
      <c r="B6" s="12" t="s">
        <v>76</v>
      </c>
      <c r="C6" s="154" t="s">
        <v>77</v>
      </c>
      <c r="D6" s="123">
        <v>9</v>
      </c>
      <c r="E6" s="123">
        <f>'Item List 2024'!D122</f>
        <v>1140</v>
      </c>
      <c r="F6" s="123">
        <f>E6*D6</f>
        <v>10260</v>
      </c>
      <c r="G6" s="123">
        <f>F6/2</f>
        <v>5130</v>
      </c>
    </row>
    <row r="7" spans="2:12" ht="19.5" customHeight="1" x14ac:dyDescent="0.3">
      <c r="B7" s="12" t="s">
        <v>13</v>
      </c>
      <c r="C7" s="154" t="s">
        <v>14</v>
      </c>
      <c r="D7" s="123">
        <v>2.5</v>
      </c>
      <c r="E7" s="123">
        <f>'Item List 2024'!D17</f>
        <v>600</v>
      </c>
      <c r="F7" s="123">
        <f t="shared" ref="F7:F44" si="0">E7*D7</f>
        <v>1500</v>
      </c>
      <c r="G7" s="123">
        <f t="shared" ref="G7:G44" si="1">F7/2</f>
        <v>750</v>
      </c>
    </row>
    <row r="8" spans="2:12" ht="19.5" customHeight="1" x14ac:dyDescent="0.3">
      <c r="B8" s="12" t="s">
        <v>15</v>
      </c>
      <c r="C8" s="154" t="s">
        <v>14</v>
      </c>
      <c r="D8" s="123">
        <v>1.5</v>
      </c>
      <c r="E8" s="123">
        <f>'Item List 2024'!D18</f>
        <v>600</v>
      </c>
      <c r="F8" s="123">
        <f t="shared" si="0"/>
        <v>900</v>
      </c>
      <c r="G8" s="123">
        <f t="shared" si="1"/>
        <v>450</v>
      </c>
    </row>
    <row r="9" spans="2:12" ht="19.5" customHeight="1" x14ac:dyDescent="0.3">
      <c r="B9" s="12" t="s">
        <v>16</v>
      </c>
      <c r="C9" s="154" t="s">
        <v>14</v>
      </c>
      <c r="D9" s="123">
        <v>1</v>
      </c>
      <c r="E9" s="123">
        <f>'Item List 2024'!D19</f>
        <v>600</v>
      </c>
      <c r="F9" s="123">
        <f t="shared" si="0"/>
        <v>600</v>
      </c>
      <c r="G9" s="123">
        <f t="shared" si="1"/>
        <v>300</v>
      </c>
    </row>
    <row r="10" spans="2:12" ht="19.5" customHeight="1" x14ac:dyDescent="0.3">
      <c r="B10" s="12" t="s">
        <v>611</v>
      </c>
      <c r="C10" s="154" t="s">
        <v>18</v>
      </c>
      <c r="D10" s="123">
        <v>6</v>
      </c>
      <c r="E10" s="123">
        <f>'Item List 2024'!D215</f>
        <v>816</v>
      </c>
      <c r="F10" s="123">
        <f t="shared" si="0"/>
        <v>4896</v>
      </c>
      <c r="G10" s="123">
        <f t="shared" si="1"/>
        <v>2448</v>
      </c>
    </row>
    <row r="11" spans="2:12" ht="19.5" customHeight="1" x14ac:dyDescent="0.3">
      <c r="B11" s="12" t="s">
        <v>19</v>
      </c>
      <c r="C11" s="154" t="s">
        <v>20</v>
      </c>
      <c r="D11" s="123">
        <v>20</v>
      </c>
      <c r="E11" s="123">
        <f>'Item List 2024'!D223</f>
        <v>100</v>
      </c>
      <c r="F11" s="123">
        <f t="shared" si="0"/>
        <v>2000</v>
      </c>
      <c r="G11" s="123">
        <f t="shared" si="1"/>
        <v>1000</v>
      </c>
    </row>
    <row r="12" spans="2:12" ht="19.5" customHeight="1" x14ac:dyDescent="0.3">
      <c r="B12" s="12" t="s">
        <v>639</v>
      </c>
      <c r="C12" s="154" t="s">
        <v>18</v>
      </c>
      <c r="D12" s="123">
        <v>4</v>
      </c>
      <c r="E12" s="123">
        <f>'Item List 2024'!D216</f>
        <v>1038</v>
      </c>
      <c r="F12" s="123">
        <f t="shared" si="0"/>
        <v>4152</v>
      </c>
      <c r="G12" s="123">
        <f>F12/2</f>
        <v>2076</v>
      </c>
    </row>
    <row r="13" spans="2:12" ht="19.5" customHeight="1" x14ac:dyDescent="0.3">
      <c r="B13" s="12" t="s">
        <v>643</v>
      </c>
      <c r="C13" s="154" t="s">
        <v>644</v>
      </c>
      <c r="D13" s="123">
        <v>10</v>
      </c>
      <c r="E13" s="123">
        <f>'Item List 2024'!D222</f>
        <v>500</v>
      </c>
      <c r="F13" s="123">
        <f t="shared" si="0"/>
        <v>5000</v>
      </c>
      <c r="G13" s="123">
        <f>F13/2</f>
        <v>2500</v>
      </c>
    </row>
    <row r="14" spans="2:12" ht="19.5" customHeight="1" x14ac:dyDescent="0.3">
      <c r="B14" s="12" t="s">
        <v>21</v>
      </c>
      <c r="C14" s="154" t="s">
        <v>18</v>
      </c>
      <c r="D14" s="123">
        <v>2</v>
      </c>
      <c r="E14" s="123">
        <f>'Item List 2024'!D217</f>
        <v>625</v>
      </c>
      <c r="F14" s="123">
        <f t="shared" si="0"/>
        <v>1250</v>
      </c>
      <c r="G14" s="123">
        <f t="shared" si="1"/>
        <v>625</v>
      </c>
    </row>
    <row r="15" spans="2:12" ht="19.5" customHeight="1" x14ac:dyDescent="0.3">
      <c r="B15" s="12" t="s">
        <v>520</v>
      </c>
      <c r="C15" s="154" t="s">
        <v>521</v>
      </c>
      <c r="D15" s="123">
        <v>4</v>
      </c>
      <c r="E15" s="123">
        <f>'Item List 2024'!D24</f>
        <v>500</v>
      </c>
      <c r="F15" s="123">
        <f t="shared" si="0"/>
        <v>2000</v>
      </c>
      <c r="G15" s="123">
        <f t="shared" si="1"/>
        <v>1000</v>
      </c>
    </row>
    <row r="16" spans="2:12" ht="19.5" customHeight="1" x14ac:dyDescent="0.3">
      <c r="B16" s="12" t="s">
        <v>22</v>
      </c>
      <c r="C16" s="154" t="s">
        <v>631</v>
      </c>
      <c r="D16" s="173">
        <v>3</v>
      </c>
      <c r="E16" s="123">
        <f>'Item List 2024'!D22</f>
        <v>700</v>
      </c>
      <c r="F16" s="123">
        <f t="shared" si="0"/>
        <v>2100</v>
      </c>
      <c r="G16" s="123">
        <f t="shared" si="1"/>
        <v>1050</v>
      </c>
    </row>
    <row r="17" spans="2:7" ht="19.5" customHeight="1" x14ac:dyDescent="0.3">
      <c r="B17" s="12" t="s">
        <v>78</v>
      </c>
      <c r="C17" s="154"/>
      <c r="D17" s="173">
        <v>1</v>
      </c>
      <c r="E17" s="123">
        <f>'Item List 2024'!D23</f>
        <v>1000</v>
      </c>
      <c r="F17" s="123">
        <f t="shared" si="0"/>
        <v>1000</v>
      </c>
      <c r="G17" s="123">
        <f t="shared" si="1"/>
        <v>500</v>
      </c>
    </row>
    <row r="18" spans="2:7" ht="19.5" customHeight="1" x14ac:dyDescent="0.3">
      <c r="B18" s="13" t="s">
        <v>24</v>
      </c>
      <c r="C18" s="154"/>
      <c r="D18" s="173"/>
      <c r="E18" s="173"/>
      <c r="F18" s="123"/>
      <c r="G18" s="123"/>
    </row>
    <row r="19" spans="2:7" ht="19.5" customHeight="1" x14ac:dyDescent="0.3">
      <c r="B19" s="96" t="s">
        <v>516</v>
      </c>
      <c r="C19" s="154"/>
      <c r="D19" s="173"/>
      <c r="E19" s="173"/>
      <c r="F19" s="123"/>
      <c r="G19" s="123"/>
    </row>
    <row r="20" spans="2:7" ht="19.5" customHeight="1" x14ac:dyDescent="0.3">
      <c r="B20" s="12" t="s">
        <v>79</v>
      </c>
      <c r="C20" s="154" t="s">
        <v>34</v>
      </c>
      <c r="D20" s="123">
        <v>1</v>
      </c>
      <c r="E20" s="123">
        <f>'Item List 2024'!D11</f>
        <v>210</v>
      </c>
      <c r="F20" s="123">
        <f t="shared" si="0"/>
        <v>210</v>
      </c>
      <c r="G20" s="123">
        <f>F20</f>
        <v>210</v>
      </c>
    </row>
    <row r="21" spans="2:7" ht="19.5" customHeight="1" x14ac:dyDescent="0.3">
      <c r="B21" s="12" t="str">
        <f>'Item List 2024'!B455</f>
        <v xml:space="preserve">Agromectin </v>
      </c>
      <c r="C21" s="154" t="s">
        <v>34</v>
      </c>
      <c r="D21" s="123">
        <v>1</v>
      </c>
      <c r="E21" s="123">
        <f>'Item List 2024'!D455</f>
        <v>260</v>
      </c>
      <c r="F21" s="123">
        <f>E21*D21</f>
        <v>260</v>
      </c>
      <c r="G21" s="123">
        <f>F21</f>
        <v>260</v>
      </c>
    </row>
    <row r="22" spans="2:7" ht="19.5" customHeight="1" x14ac:dyDescent="0.3">
      <c r="B22" s="12" t="s">
        <v>640</v>
      </c>
      <c r="C22" s="154" t="s">
        <v>641</v>
      </c>
      <c r="D22" s="123">
        <v>2</v>
      </c>
      <c r="E22" s="123">
        <f>'Item List 2024'!D323</f>
        <v>180</v>
      </c>
      <c r="F22" s="123">
        <f>E22*D22</f>
        <v>360</v>
      </c>
      <c r="G22" s="123">
        <f>E22</f>
        <v>180</v>
      </c>
    </row>
    <row r="23" spans="2:7" ht="19.5" customHeight="1" x14ac:dyDescent="0.3">
      <c r="B23" s="12" t="str">
        <f>'Item List 2024'!B312</f>
        <v>Garden Ripcod</v>
      </c>
      <c r="C23" s="154" t="s">
        <v>34</v>
      </c>
      <c r="D23" s="123">
        <v>1</v>
      </c>
      <c r="E23" s="123">
        <f>'Item List 2024'!D312</f>
        <v>300</v>
      </c>
      <c r="F23" s="123">
        <f t="shared" ref="F23" si="2">E23*D23</f>
        <v>300</v>
      </c>
      <c r="G23" s="123">
        <f>F23</f>
        <v>300</v>
      </c>
    </row>
    <row r="24" spans="2:7" ht="19.5" customHeight="1" x14ac:dyDescent="0.3">
      <c r="B24" s="96" t="s">
        <v>517</v>
      </c>
      <c r="C24" s="154"/>
      <c r="D24" s="123"/>
      <c r="E24" s="123"/>
      <c r="F24" s="123"/>
      <c r="G24" s="123"/>
    </row>
    <row r="25" spans="2:7" ht="19.5" customHeight="1" x14ac:dyDescent="0.3">
      <c r="B25" s="12" t="s">
        <v>98</v>
      </c>
      <c r="C25" s="154" t="s">
        <v>31</v>
      </c>
      <c r="D25" s="123">
        <v>2</v>
      </c>
      <c r="E25" s="175">
        <f>'Item List 2024'!D281</f>
        <v>470</v>
      </c>
      <c r="F25" s="123">
        <f t="shared" si="0"/>
        <v>940</v>
      </c>
      <c r="G25" s="175">
        <f>D25*E25</f>
        <v>940</v>
      </c>
    </row>
    <row r="26" spans="2:7" ht="19.5" customHeight="1" x14ac:dyDescent="0.3">
      <c r="B26" s="12" t="s">
        <v>89</v>
      </c>
      <c r="C26" s="154" t="s">
        <v>31</v>
      </c>
      <c r="D26" s="123">
        <v>2</v>
      </c>
      <c r="E26" s="175">
        <f>'Item List 2024'!D292</f>
        <v>340</v>
      </c>
      <c r="F26" s="123">
        <f t="shared" si="0"/>
        <v>680</v>
      </c>
      <c r="G26" s="175">
        <f>D26*E26</f>
        <v>680</v>
      </c>
    </row>
    <row r="27" spans="2:7" ht="19.5" customHeight="1" x14ac:dyDescent="0.3">
      <c r="B27" s="12" t="s">
        <v>26</v>
      </c>
      <c r="C27" s="154" t="s">
        <v>64</v>
      </c>
      <c r="D27" s="123">
        <v>4</v>
      </c>
      <c r="E27" s="123">
        <f>'Item List 2024'!D266</f>
        <v>290</v>
      </c>
      <c r="F27" s="123">
        <f t="shared" si="0"/>
        <v>1160</v>
      </c>
      <c r="G27" s="123">
        <f>F27/2</f>
        <v>580</v>
      </c>
    </row>
    <row r="28" spans="2:7" ht="19.5" customHeight="1" x14ac:dyDescent="0.3">
      <c r="B28" s="12" t="s">
        <v>28</v>
      </c>
      <c r="C28" s="154" t="s">
        <v>112</v>
      </c>
      <c r="D28" s="123">
        <v>1</v>
      </c>
      <c r="E28" s="123">
        <f>'Item List 2024'!D295</f>
        <v>1730</v>
      </c>
      <c r="F28" s="123">
        <f t="shared" si="0"/>
        <v>1730</v>
      </c>
      <c r="G28" s="123">
        <f>'Item List 2024'!D294</f>
        <v>875</v>
      </c>
    </row>
    <row r="29" spans="2:7" ht="19.5" customHeight="1" x14ac:dyDescent="0.3">
      <c r="B29" s="12" t="str">
        <f>'Item List 2024'!B256</f>
        <v>Benomyl</v>
      </c>
      <c r="C29" s="154" t="s">
        <v>112</v>
      </c>
      <c r="D29" s="123">
        <v>2</v>
      </c>
      <c r="E29" s="123">
        <f>'Item List 2024'!D256</f>
        <v>340</v>
      </c>
      <c r="F29" s="123">
        <f>E29*D29</f>
        <v>680</v>
      </c>
      <c r="G29" s="123">
        <f>F29</f>
        <v>680</v>
      </c>
    </row>
    <row r="30" spans="2:7" ht="19.5" customHeight="1" x14ac:dyDescent="0.3">
      <c r="B30" s="96" t="s">
        <v>537</v>
      </c>
      <c r="C30" s="154"/>
      <c r="D30" s="123"/>
      <c r="E30" s="123"/>
      <c r="F30" s="123"/>
      <c r="G30" s="123"/>
    </row>
    <row r="31" spans="2:7" ht="19.5" customHeight="1" x14ac:dyDescent="0.3">
      <c r="B31" s="12" t="s">
        <v>37</v>
      </c>
      <c r="C31" s="154" t="s">
        <v>25</v>
      </c>
      <c r="D31" s="123">
        <v>1</v>
      </c>
      <c r="E31" s="123">
        <f>'Item List 2024'!D227</f>
        <v>810</v>
      </c>
      <c r="F31" s="123">
        <f>E31*D31</f>
        <v>810</v>
      </c>
      <c r="G31" s="175">
        <f>'Item List 2024'!D226*3</f>
        <v>525</v>
      </c>
    </row>
    <row r="32" spans="2:7" ht="19.5" customHeight="1" x14ac:dyDescent="0.3">
      <c r="B32" s="12" t="s">
        <v>620</v>
      </c>
      <c r="C32" s="154" t="s">
        <v>25</v>
      </c>
      <c r="D32" s="123">
        <v>1</v>
      </c>
      <c r="E32" s="123">
        <f>'Item List 2024'!D229</f>
        <v>920</v>
      </c>
      <c r="F32" s="123">
        <f>E32*D32</f>
        <v>920</v>
      </c>
      <c r="G32" s="175">
        <f>'Item List 2024'!D228*3</f>
        <v>540</v>
      </c>
    </row>
    <row r="33" spans="2:7" ht="19.5" customHeight="1" x14ac:dyDescent="0.3">
      <c r="B33" s="12" t="s">
        <v>570</v>
      </c>
      <c r="C33" s="154" t="s">
        <v>25</v>
      </c>
      <c r="D33" s="123">
        <v>1</v>
      </c>
      <c r="E33" s="123">
        <f>'Item List 2024'!D349</f>
        <v>560</v>
      </c>
      <c r="F33" s="123">
        <f>E33*D33</f>
        <v>560</v>
      </c>
      <c r="G33" s="175">
        <f>F33</f>
        <v>560</v>
      </c>
    </row>
    <row r="34" spans="2:7" ht="19.5" customHeight="1" x14ac:dyDescent="0.3">
      <c r="B34" s="12" t="s">
        <v>38</v>
      </c>
      <c r="C34" s="154" t="s">
        <v>39</v>
      </c>
      <c r="D34" s="15">
        <v>1</v>
      </c>
      <c r="E34" s="15">
        <f>'Item List 2024'!D285</f>
        <v>470</v>
      </c>
      <c r="F34" s="15">
        <f t="shared" ref="F34" si="3">D34*E34</f>
        <v>470</v>
      </c>
      <c r="G34" s="169">
        <f t="shared" ref="G34" si="4">F34/2</f>
        <v>235</v>
      </c>
    </row>
    <row r="35" spans="2:7" ht="19.5" customHeight="1" x14ac:dyDescent="0.3">
      <c r="B35" s="236" t="s">
        <v>538</v>
      </c>
      <c r="C35" s="236"/>
      <c r="D35" s="236"/>
      <c r="E35" s="173"/>
      <c r="F35" s="123"/>
      <c r="G35" s="123"/>
    </row>
    <row r="36" spans="2:7" ht="19.5" customHeight="1" x14ac:dyDescent="0.3">
      <c r="B36" s="12" t="s">
        <v>68</v>
      </c>
      <c r="C36" s="154" t="s">
        <v>45</v>
      </c>
      <c r="D36" s="123">
        <v>10</v>
      </c>
      <c r="E36" s="123">
        <f>'Item List 2024'!D26</f>
        <v>80</v>
      </c>
      <c r="F36" s="123">
        <f t="shared" si="0"/>
        <v>800</v>
      </c>
      <c r="G36" s="123">
        <f t="shared" si="1"/>
        <v>400</v>
      </c>
    </row>
    <row r="37" spans="2:7" ht="19.5" customHeight="1" x14ac:dyDescent="0.3">
      <c r="B37" s="12" t="s">
        <v>47</v>
      </c>
      <c r="C37" s="154" t="s">
        <v>45</v>
      </c>
      <c r="D37" s="123">
        <v>30</v>
      </c>
      <c r="E37" s="123">
        <f>$E$36</f>
        <v>80</v>
      </c>
      <c r="F37" s="123">
        <f t="shared" si="0"/>
        <v>2400</v>
      </c>
      <c r="G37" s="123">
        <f t="shared" si="1"/>
        <v>1200</v>
      </c>
    </row>
    <row r="38" spans="2:7" ht="19.5" customHeight="1" x14ac:dyDescent="0.3">
      <c r="B38" s="12" t="s">
        <v>48</v>
      </c>
      <c r="C38" s="154" t="s">
        <v>45</v>
      </c>
      <c r="D38" s="123">
        <v>3</v>
      </c>
      <c r="E38" s="123">
        <f t="shared" ref="E38:E42" si="5">$E$36</f>
        <v>80</v>
      </c>
      <c r="F38" s="123">
        <f t="shared" si="0"/>
        <v>240</v>
      </c>
      <c r="G38" s="123">
        <f t="shared" si="1"/>
        <v>120</v>
      </c>
    </row>
    <row r="39" spans="2:7" ht="19.5" customHeight="1" x14ac:dyDescent="0.3">
      <c r="B39" s="12" t="s">
        <v>50</v>
      </c>
      <c r="C39" s="154" t="s">
        <v>45</v>
      </c>
      <c r="D39" s="123">
        <v>2</v>
      </c>
      <c r="E39" s="123">
        <f t="shared" si="5"/>
        <v>80</v>
      </c>
      <c r="F39" s="123">
        <f t="shared" si="0"/>
        <v>160</v>
      </c>
      <c r="G39" s="123">
        <f t="shared" si="1"/>
        <v>80</v>
      </c>
    </row>
    <row r="40" spans="2:7" ht="19.5" customHeight="1" x14ac:dyDescent="0.3">
      <c r="B40" s="12" t="s">
        <v>22</v>
      </c>
      <c r="C40" s="154" t="s">
        <v>45</v>
      </c>
      <c r="D40" s="123">
        <v>8</v>
      </c>
      <c r="E40" s="123">
        <f t="shared" si="5"/>
        <v>80</v>
      </c>
      <c r="F40" s="123">
        <f t="shared" si="0"/>
        <v>640</v>
      </c>
      <c r="G40" s="123">
        <f t="shared" si="1"/>
        <v>320</v>
      </c>
    </row>
    <row r="41" spans="2:7" ht="19.5" customHeight="1" x14ac:dyDescent="0.3">
      <c r="B41" s="12" t="s">
        <v>51</v>
      </c>
      <c r="C41" s="154" t="s">
        <v>45</v>
      </c>
      <c r="D41" s="123">
        <v>15</v>
      </c>
      <c r="E41" s="123">
        <f t="shared" si="5"/>
        <v>80</v>
      </c>
      <c r="F41" s="123">
        <f t="shared" si="0"/>
        <v>1200</v>
      </c>
      <c r="G41" s="123">
        <f t="shared" si="1"/>
        <v>600</v>
      </c>
    </row>
    <row r="42" spans="2:7" ht="19.5" customHeight="1" x14ac:dyDescent="0.3">
      <c r="B42" s="12" t="s">
        <v>497</v>
      </c>
      <c r="C42" s="194" t="s">
        <v>45</v>
      </c>
      <c r="D42" s="105">
        <v>10</v>
      </c>
      <c r="E42" s="123">
        <f t="shared" si="5"/>
        <v>80</v>
      </c>
      <c r="F42" s="105">
        <f t="shared" si="0"/>
        <v>800</v>
      </c>
      <c r="G42" s="105">
        <f t="shared" si="1"/>
        <v>400</v>
      </c>
    </row>
    <row r="43" spans="2:7" ht="19.5" customHeight="1" x14ac:dyDescent="0.3">
      <c r="B43" s="12" t="s">
        <v>71</v>
      </c>
      <c r="C43" s="154" t="s">
        <v>81</v>
      </c>
      <c r="D43" s="123">
        <v>3000</v>
      </c>
      <c r="E43" s="123">
        <v>2.02</v>
      </c>
      <c r="F43" s="123">
        <f t="shared" si="0"/>
        <v>6060</v>
      </c>
      <c r="G43" s="123">
        <f t="shared" si="1"/>
        <v>3030</v>
      </c>
    </row>
    <row r="44" spans="2:7" ht="19.5" customHeight="1" x14ac:dyDescent="0.3">
      <c r="B44" s="12" t="s">
        <v>52</v>
      </c>
      <c r="C44" s="204" t="s">
        <v>521</v>
      </c>
      <c r="D44" s="123">
        <v>20</v>
      </c>
      <c r="E44" s="123">
        <v>300</v>
      </c>
      <c r="F44" s="123">
        <f t="shared" si="0"/>
        <v>6000</v>
      </c>
      <c r="G44" s="123">
        <f t="shared" si="1"/>
        <v>3000</v>
      </c>
    </row>
    <row r="45" spans="2:7" ht="19.5" customHeight="1" x14ac:dyDescent="0.3">
      <c r="B45" s="13" t="s">
        <v>53</v>
      </c>
      <c r="C45" s="154"/>
      <c r="D45" s="173"/>
      <c r="E45" s="173"/>
      <c r="F45" s="130">
        <f>SUM(F6:F44)</f>
        <v>63038</v>
      </c>
      <c r="G45" s="130">
        <f>SUM(G6:G44)</f>
        <v>33544</v>
      </c>
    </row>
    <row r="46" spans="2:7" ht="19.5" customHeight="1" x14ac:dyDescent="0.3">
      <c r="B46" s="13" t="s">
        <v>492</v>
      </c>
      <c r="C46" s="154"/>
      <c r="D46" s="173"/>
      <c r="E46" s="173"/>
      <c r="F46" s="130">
        <f>F3-F45</f>
        <v>56962</v>
      </c>
      <c r="G46" s="130">
        <f>G3-G45</f>
        <v>26456</v>
      </c>
    </row>
    <row r="47" spans="2:7" ht="19.5" customHeight="1" x14ac:dyDescent="0.3">
      <c r="B47" s="13" t="s">
        <v>54</v>
      </c>
      <c r="C47" s="154"/>
      <c r="D47" s="173"/>
      <c r="E47" s="173"/>
      <c r="F47" s="131">
        <f>F46/F3</f>
        <v>0.47468333333333335</v>
      </c>
      <c r="G47" s="131">
        <f>G46/G3</f>
        <v>0.44093333333333334</v>
      </c>
    </row>
    <row r="48" spans="2:7" ht="19.5" customHeight="1" x14ac:dyDescent="0.3">
      <c r="B48" s="13" t="s">
        <v>55</v>
      </c>
      <c r="C48" s="154" t="s">
        <v>56</v>
      </c>
      <c r="D48" s="173"/>
      <c r="E48" s="173"/>
      <c r="F48" s="130">
        <f>F45/D3</f>
        <v>2101.2666666666669</v>
      </c>
      <c r="G48" s="176">
        <f>G45/I3</f>
        <v>2236.2666666666669</v>
      </c>
    </row>
    <row r="49" spans="2:7" ht="19.5" customHeight="1" x14ac:dyDescent="0.3">
      <c r="B49" s="13" t="s">
        <v>82</v>
      </c>
      <c r="C49" s="154" t="s">
        <v>58</v>
      </c>
      <c r="D49" s="173"/>
      <c r="E49" s="173"/>
      <c r="F49" s="130">
        <f>F45/E3</f>
        <v>15.759499999999999</v>
      </c>
      <c r="G49" s="130">
        <f>G45/E3</f>
        <v>8.3859999999999992</v>
      </c>
    </row>
    <row r="50" spans="2:7" x14ac:dyDescent="0.3">
      <c r="B50" s="200" t="s">
        <v>55</v>
      </c>
      <c r="C50" s="205" t="s">
        <v>642</v>
      </c>
      <c r="D50" s="202"/>
      <c r="E50" s="202"/>
      <c r="F50" s="202">
        <f>F45/L3</f>
        <v>21.012666666666668</v>
      </c>
      <c r="G50" s="203"/>
    </row>
    <row r="51" spans="2:7" ht="19.5" customHeight="1" x14ac:dyDescent="0.3"/>
    <row r="53" spans="2:7" x14ac:dyDescent="0.3">
      <c r="B53" s="54" t="s">
        <v>490</v>
      </c>
    </row>
    <row r="54" spans="2:7" x14ac:dyDescent="0.3">
      <c r="B54" s="7" t="s">
        <v>650</v>
      </c>
    </row>
  </sheetData>
  <customSheetViews>
    <customSheetView guid="{02199846-6382-4DA0-BCB6-8C4B8E06D201}" scale="54">
      <selection activeCell="K15" sqref="K15"/>
      <pageMargins left="0.7" right="0.7" top="0.75" bottom="0.75" header="0.3" footer="0.3"/>
      <pageSetup paperSize="9" orientation="portrait" verticalDpi="0" r:id="rId1"/>
    </customSheetView>
    <customSheetView guid="{7FA393C0-016B-4ED2-8E1A-A19A1B399678}" scale="91" topLeftCell="A30">
      <selection activeCell="D51" sqref="D51"/>
      <pageMargins left="0.7" right="0.7" top="0.75" bottom="0.75" header="0.3" footer="0.3"/>
      <pageSetup paperSize="9" orientation="portrait" verticalDpi="0" r:id="rId2"/>
    </customSheetView>
    <customSheetView guid="{9725C355-06CF-47EE-8965-9EAAFECFEFE3}" scale="54">
      <selection activeCell="K15" sqref="K15"/>
      <pageMargins left="0.7" right="0.7" top="0.75" bottom="0.75" header="0.3" footer="0.3"/>
      <pageSetup paperSize="9" orientation="portrait" verticalDpi="0" r:id="rId3"/>
    </customSheetView>
  </customSheetViews>
  <mergeCells count="2">
    <mergeCell ref="B1:G1"/>
    <mergeCell ref="B35:D35"/>
  </mergeCells>
  <pageMargins left="0.7" right="0.7" top="0.75" bottom="0.75" header="0.3" footer="0.3"/>
  <pageSetup paperSize="9" orientation="portrait" verticalDpi="0"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0"/>
  <sheetViews>
    <sheetView zoomScale="105" zoomScaleNormal="120" workbookViewId="0">
      <selection activeCell="C184" sqref="C184"/>
    </sheetView>
  </sheetViews>
  <sheetFormatPr defaultRowHeight="14.4" x14ac:dyDescent="0.3"/>
  <cols>
    <col min="2" max="2" width="35.33203125" style="22" customWidth="1"/>
    <col min="3" max="3" width="19.109375" style="23" customWidth="1"/>
    <col min="4" max="4" width="10.109375" style="23" bestFit="1" customWidth="1"/>
    <col min="5" max="5" width="13.88671875" style="22" customWidth="1"/>
    <col min="6" max="6" width="11" style="22" customWidth="1"/>
  </cols>
  <sheetData>
    <row r="1" spans="2:6" s="18" customFormat="1" x14ac:dyDescent="0.3">
      <c r="B1" s="20" t="s">
        <v>125</v>
      </c>
      <c r="D1" s="21" t="s">
        <v>126</v>
      </c>
      <c r="E1" s="20"/>
      <c r="F1" s="20"/>
    </row>
    <row r="2" spans="2:6" x14ac:dyDescent="0.3">
      <c r="B2" s="22" t="s">
        <v>129</v>
      </c>
      <c r="D2" s="142">
        <v>125</v>
      </c>
    </row>
    <row r="3" spans="2:6" x14ac:dyDescent="0.3">
      <c r="B3" s="22" t="s">
        <v>137</v>
      </c>
      <c r="D3" s="142">
        <v>154.85</v>
      </c>
    </row>
    <row r="4" spans="2:6" x14ac:dyDescent="0.3">
      <c r="B4" s="22" t="s">
        <v>133</v>
      </c>
      <c r="D4" s="142">
        <v>1960</v>
      </c>
    </row>
    <row r="5" spans="2:6" x14ac:dyDescent="0.3">
      <c r="B5" s="22" t="s">
        <v>547</v>
      </c>
      <c r="D5" s="142">
        <v>220</v>
      </c>
    </row>
    <row r="6" spans="2:6" x14ac:dyDescent="0.3">
      <c r="B6" s="22" t="s">
        <v>548</v>
      </c>
      <c r="D6" s="142">
        <v>240</v>
      </c>
    </row>
    <row r="7" spans="2:6" x14ac:dyDescent="0.3">
      <c r="B7" s="22" t="s">
        <v>130</v>
      </c>
      <c r="D7" s="142">
        <v>710</v>
      </c>
    </row>
    <row r="8" spans="2:6" x14ac:dyDescent="0.3">
      <c r="B8" s="22" t="s">
        <v>432</v>
      </c>
      <c r="D8" s="142">
        <v>75</v>
      </c>
    </row>
    <row r="9" spans="2:6" x14ac:dyDescent="0.3">
      <c r="B9" s="22" t="s">
        <v>549</v>
      </c>
      <c r="D9" s="142">
        <v>1500</v>
      </c>
    </row>
    <row r="10" spans="2:6" x14ac:dyDescent="0.3">
      <c r="B10" s="22" t="s">
        <v>134</v>
      </c>
      <c r="D10" s="142">
        <v>410</v>
      </c>
    </row>
    <row r="11" spans="2:6" x14ac:dyDescent="0.3">
      <c r="B11" s="22" t="s">
        <v>127</v>
      </c>
      <c r="D11" s="142">
        <v>210</v>
      </c>
    </row>
    <row r="12" spans="2:6" x14ac:dyDescent="0.3">
      <c r="B12" s="22" t="s">
        <v>131</v>
      </c>
      <c r="D12" s="142">
        <v>21</v>
      </c>
    </row>
    <row r="13" spans="2:6" x14ac:dyDescent="0.3">
      <c r="B13" s="22" t="s">
        <v>132</v>
      </c>
      <c r="D13" s="142">
        <v>313.5</v>
      </c>
    </row>
    <row r="14" spans="2:6" x14ac:dyDescent="0.3">
      <c r="B14" s="22" t="s">
        <v>135</v>
      </c>
      <c r="D14" s="142">
        <v>40</v>
      </c>
    </row>
    <row r="15" spans="2:6" x14ac:dyDescent="0.3">
      <c r="B15" s="22" t="s">
        <v>136</v>
      </c>
      <c r="D15" s="142">
        <v>340</v>
      </c>
    </row>
    <row r="16" spans="2:6" ht="15.75" customHeight="1" x14ac:dyDescent="0.3">
      <c r="B16" s="24" t="s">
        <v>430</v>
      </c>
      <c r="D16" s="142"/>
    </row>
    <row r="17" spans="1:6" x14ac:dyDescent="0.3">
      <c r="B17" s="25" t="s">
        <v>13</v>
      </c>
      <c r="D17" s="142">
        <v>600</v>
      </c>
    </row>
    <row r="18" spans="1:6" x14ac:dyDescent="0.3">
      <c r="B18" s="25" t="s">
        <v>15</v>
      </c>
      <c r="D18" s="142">
        <v>600</v>
      </c>
    </row>
    <row r="19" spans="1:6" x14ac:dyDescent="0.3">
      <c r="B19" s="25" t="s">
        <v>16</v>
      </c>
      <c r="D19" s="142">
        <v>600</v>
      </c>
    </row>
    <row r="20" spans="1:6" x14ac:dyDescent="0.3">
      <c r="B20" s="25" t="s">
        <v>68</v>
      </c>
      <c r="D20" s="142">
        <v>600</v>
      </c>
    </row>
    <row r="21" spans="1:6" x14ac:dyDescent="0.3">
      <c r="B21" s="25" t="s">
        <v>431</v>
      </c>
      <c r="D21" s="143">
        <v>700</v>
      </c>
    </row>
    <row r="22" spans="1:6" x14ac:dyDescent="0.3">
      <c r="A22">
        <v>7</v>
      </c>
      <c r="B22" s="25" t="s">
        <v>630</v>
      </c>
      <c r="D22" s="143">
        <v>700</v>
      </c>
    </row>
    <row r="23" spans="1:6" x14ac:dyDescent="0.3">
      <c r="B23" s="25" t="s">
        <v>23</v>
      </c>
      <c r="D23" s="143">
        <v>1000</v>
      </c>
    </row>
    <row r="24" spans="1:6" x14ac:dyDescent="0.3">
      <c r="B24" s="25" t="s">
        <v>523</v>
      </c>
      <c r="D24" s="143">
        <v>500</v>
      </c>
    </row>
    <row r="25" spans="1:6" x14ac:dyDescent="0.3">
      <c r="B25" s="25" t="s">
        <v>546</v>
      </c>
      <c r="D25" s="143">
        <v>500</v>
      </c>
    </row>
    <row r="26" spans="1:6" x14ac:dyDescent="0.3">
      <c r="B26" s="25" t="s">
        <v>550</v>
      </c>
      <c r="D26" s="143">
        <v>80</v>
      </c>
    </row>
    <row r="27" spans="1:6" x14ac:dyDescent="0.3">
      <c r="B27" s="25"/>
      <c r="D27" s="142"/>
    </row>
    <row r="28" spans="1:6" ht="16.5" customHeight="1" x14ac:dyDescent="0.3">
      <c r="B28" s="24" t="s">
        <v>139</v>
      </c>
      <c r="C28" s="38" t="s">
        <v>140</v>
      </c>
      <c r="D28" s="144" t="s">
        <v>141</v>
      </c>
      <c r="E28" s="26" t="s">
        <v>142</v>
      </c>
      <c r="F28" s="27" t="s">
        <v>433</v>
      </c>
    </row>
    <row r="29" spans="1:6" x14ac:dyDescent="0.3">
      <c r="B29" s="24"/>
      <c r="C29" s="38"/>
      <c r="D29" s="144"/>
      <c r="E29" s="26"/>
      <c r="F29" s="27"/>
    </row>
    <row r="30" spans="1:6" x14ac:dyDescent="0.3">
      <c r="B30" s="32" t="s">
        <v>143</v>
      </c>
      <c r="C30" s="28"/>
      <c r="D30" s="138"/>
      <c r="E30" s="29"/>
      <c r="F30" s="27"/>
    </row>
    <row r="31" spans="1:6" x14ac:dyDescent="0.3">
      <c r="B31" s="32" t="s">
        <v>144</v>
      </c>
      <c r="C31" s="28"/>
      <c r="D31" s="138"/>
      <c r="E31" s="30"/>
      <c r="F31" s="27"/>
    </row>
    <row r="32" spans="1:6" x14ac:dyDescent="0.3">
      <c r="B32" s="28" t="s">
        <v>145</v>
      </c>
      <c r="C32" s="28" t="s">
        <v>146</v>
      </c>
      <c r="D32" s="138">
        <v>290</v>
      </c>
      <c r="E32" s="31"/>
      <c r="F32" s="27"/>
    </row>
    <row r="33" spans="2:6" x14ac:dyDescent="0.3">
      <c r="B33" s="28" t="s">
        <v>434</v>
      </c>
      <c r="C33" s="28" t="s">
        <v>250</v>
      </c>
      <c r="D33" s="138">
        <v>320</v>
      </c>
      <c r="E33" s="29"/>
      <c r="F33" s="27"/>
    </row>
    <row r="34" spans="2:6" x14ac:dyDescent="0.3">
      <c r="B34" s="28" t="s">
        <v>148</v>
      </c>
      <c r="C34" s="28" t="s">
        <v>149</v>
      </c>
      <c r="D34" s="138">
        <v>775</v>
      </c>
      <c r="E34" s="29"/>
      <c r="F34" s="27"/>
    </row>
    <row r="35" spans="2:6" x14ac:dyDescent="0.3">
      <c r="B35" s="28" t="s">
        <v>150</v>
      </c>
      <c r="C35" s="28" t="s">
        <v>151</v>
      </c>
      <c r="D35" s="138">
        <v>1649</v>
      </c>
      <c r="E35" s="29"/>
      <c r="F35" s="27"/>
    </row>
    <row r="36" spans="2:6" x14ac:dyDescent="0.3">
      <c r="B36" s="28" t="s">
        <v>150</v>
      </c>
      <c r="C36" s="28" t="s">
        <v>147</v>
      </c>
      <c r="D36" s="138">
        <v>330</v>
      </c>
      <c r="E36" s="29"/>
      <c r="F36" s="27"/>
    </row>
    <row r="37" spans="2:6" x14ac:dyDescent="0.3">
      <c r="B37" s="28" t="s">
        <v>435</v>
      </c>
      <c r="C37" s="28" t="s">
        <v>187</v>
      </c>
      <c r="D37" s="138">
        <v>3370</v>
      </c>
      <c r="E37" s="29"/>
      <c r="F37" s="27"/>
    </row>
    <row r="38" spans="2:6" x14ac:dyDescent="0.3">
      <c r="B38" s="28" t="s">
        <v>436</v>
      </c>
      <c r="C38" s="28" t="s">
        <v>187</v>
      </c>
      <c r="D38" s="138">
        <v>2010</v>
      </c>
      <c r="E38" s="29"/>
      <c r="F38" s="27"/>
    </row>
    <row r="39" spans="2:6" x14ac:dyDescent="0.3">
      <c r="B39" s="28" t="s">
        <v>152</v>
      </c>
      <c r="C39" s="28" t="s">
        <v>146</v>
      </c>
      <c r="D39" s="138">
        <v>314.5</v>
      </c>
      <c r="E39" s="29"/>
      <c r="F39" s="27"/>
    </row>
    <row r="40" spans="2:6" x14ac:dyDescent="0.3">
      <c r="B40" s="28" t="s">
        <v>437</v>
      </c>
      <c r="C40" s="28" t="s">
        <v>171</v>
      </c>
      <c r="D40" s="138">
        <v>18650</v>
      </c>
      <c r="E40" s="29"/>
      <c r="F40" s="27">
        <f>'Item List 2024'!E29696</f>
        <v>0</v>
      </c>
    </row>
    <row r="41" spans="2:6" x14ac:dyDescent="0.3">
      <c r="B41" s="28"/>
      <c r="C41" s="28"/>
      <c r="D41" s="138"/>
      <c r="E41" s="29"/>
      <c r="F41" s="27"/>
    </row>
    <row r="42" spans="2:6" x14ac:dyDescent="0.3">
      <c r="B42" s="28"/>
      <c r="C42" s="28"/>
      <c r="D42" s="138"/>
      <c r="E42" s="29"/>
      <c r="F42" s="27"/>
    </row>
    <row r="43" spans="2:6" x14ac:dyDescent="0.3">
      <c r="B43" s="39" t="s">
        <v>153</v>
      </c>
      <c r="C43" s="28"/>
      <c r="D43" s="138"/>
      <c r="E43" s="29"/>
      <c r="F43" s="27"/>
    </row>
    <row r="44" spans="2:6" x14ac:dyDescent="0.3">
      <c r="B44" s="28" t="s">
        <v>154</v>
      </c>
      <c r="C44" s="28" t="s">
        <v>149</v>
      </c>
      <c r="D44" s="139">
        <v>2625</v>
      </c>
      <c r="E44" s="29"/>
      <c r="F44" s="27"/>
    </row>
    <row r="45" spans="2:6" x14ac:dyDescent="0.3">
      <c r="B45" s="28" t="s">
        <v>155</v>
      </c>
      <c r="C45" s="28" t="s">
        <v>149</v>
      </c>
      <c r="D45" s="139">
        <v>3460.4</v>
      </c>
      <c r="E45" s="29"/>
      <c r="F45" s="27"/>
    </row>
    <row r="46" spans="2:6" x14ac:dyDescent="0.3">
      <c r="B46" s="28" t="s">
        <v>156</v>
      </c>
      <c r="C46" s="28" t="s">
        <v>149</v>
      </c>
      <c r="D46" s="139">
        <v>3780</v>
      </c>
      <c r="E46" s="29"/>
      <c r="F46" s="27"/>
    </row>
    <row r="47" spans="2:6" x14ac:dyDescent="0.3">
      <c r="B47" s="28" t="s">
        <v>157</v>
      </c>
      <c r="C47" s="28" t="s">
        <v>88</v>
      </c>
      <c r="D47" s="138">
        <v>2283.5</v>
      </c>
      <c r="E47" s="29"/>
      <c r="F47" s="27"/>
    </row>
    <row r="48" spans="2:6" x14ac:dyDescent="0.3">
      <c r="B48" s="28" t="s">
        <v>158</v>
      </c>
      <c r="C48" s="28" t="s">
        <v>159</v>
      </c>
      <c r="D48" s="138">
        <v>2035.7</v>
      </c>
      <c r="E48" s="29"/>
      <c r="F48" s="27"/>
    </row>
    <row r="49" spans="2:6" x14ac:dyDescent="0.3">
      <c r="B49" s="28" t="s">
        <v>160</v>
      </c>
      <c r="C49" s="28" t="s">
        <v>77</v>
      </c>
      <c r="D49" s="138">
        <v>795</v>
      </c>
      <c r="E49" s="29"/>
      <c r="F49" s="27"/>
    </row>
    <row r="50" spans="2:6" x14ac:dyDescent="0.3">
      <c r="B50" s="28" t="s">
        <v>161</v>
      </c>
      <c r="C50" s="28" t="s">
        <v>77</v>
      </c>
      <c r="D50" s="138">
        <v>795</v>
      </c>
      <c r="E50" s="29"/>
      <c r="F50" s="27"/>
    </row>
    <row r="51" spans="2:6" x14ac:dyDescent="0.3">
      <c r="B51" s="28" t="s">
        <v>162</v>
      </c>
      <c r="C51" s="28" t="s">
        <v>77</v>
      </c>
      <c r="D51" s="138">
        <v>1453.4</v>
      </c>
      <c r="E51" s="29"/>
      <c r="F51" s="27"/>
    </row>
    <row r="52" spans="2:6" x14ac:dyDescent="0.3">
      <c r="B52" s="28" t="s">
        <v>163</v>
      </c>
      <c r="C52" s="28" t="s">
        <v>164</v>
      </c>
      <c r="D52" s="138">
        <v>5260.8</v>
      </c>
      <c r="E52" s="29"/>
      <c r="F52" s="27"/>
    </row>
    <row r="53" spans="2:6" x14ac:dyDescent="0.3">
      <c r="B53" s="28" t="s">
        <v>163</v>
      </c>
      <c r="C53" s="28" t="s">
        <v>147</v>
      </c>
      <c r="D53" s="138">
        <v>806.18</v>
      </c>
      <c r="E53" s="29"/>
      <c r="F53" s="27"/>
    </row>
    <row r="54" spans="2:6" x14ac:dyDescent="0.3">
      <c r="B54" s="28" t="s">
        <v>165</v>
      </c>
      <c r="C54" s="28" t="s">
        <v>147</v>
      </c>
      <c r="D54" s="138">
        <v>682.5</v>
      </c>
      <c r="E54" s="29"/>
      <c r="F54" s="27"/>
    </row>
    <row r="55" spans="2:6" x14ac:dyDescent="0.3">
      <c r="B55" s="28" t="s">
        <v>166</v>
      </c>
      <c r="C55" s="28" t="s">
        <v>164</v>
      </c>
      <c r="D55" s="138">
        <v>3354.6</v>
      </c>
      <c r="E55" s="29"/>
      <c r="F55" s="27"/>
    </row>
    <row r="56" spans="2:6" x14ac:dyDescent="0.3">
      <c r="B56" s="28"/>
      <c r="C56" s="28"/>
      <c r="D56" s="138"/>
      <c r="E56" s="29"/>
      <c r="F56" s="27"/>
    </row>
    <row r="57" spans="2:6" x14ac:dyDescent="0.3">
      <c r="B57" s="32" t="s">
        <v>167</v>
      </c>
      <c r="C57" s="28"/>
      <c r="D57" s="138"/>
      <c r="E57" s="29"/>
      <c r="F57" s="27"/>
    </row>
    <row r="58" spans="2:6" x14ac:dyDescent="0.3">
      <c r="B58" s="28" t="s">
        <v>168</v>
      </c>
      <c r="C58" s="28" t="s">
        <v>112</v>
      </c>
      <c r="D58" s="139">
        <v>132</v>
      </c>
      <c r="E58" s="29"/>
      <c r="F58" s="27"/>
    </row>
    <row r="59" spans="2:6" x14ac:dyDescent="0.3">
      <c r="B59" s="28" t="s">
        <v>169</v>
      </c>
      <c r="C59" s="28" t="s">
        <v>112</v>
      </c>
      <c r="D59" s="139">
        <v>398</v>
      </c>
      <c r="E59" s="29"/>
      <c r="F59" s="27"/>
    </row>
    <row r="60" spans="2:6" x14ac:dyDescent="0.3">
      <c r="B60" s="28" t="s">
        <v>170</v>
      </c>
      <c r="C60" s="28" t="s">
        <v>171</v>
      </c>
      <c r="D60" s="138">
        <v>2615</v>
      </c>
      <c r="E60" s="29"/>
      <c r="F60" s="27"/>
    </row>
    <row r="61" spans="2:6" x14ac:dyDescent="0.3">
      <c r="B61" s="28" t="s">
        <v>172</v>
      </c>
      <c r="C61" s="28" t="s">
        <v>171</v>
      </c>
      <c r="D61" s="138">
        <v>2209.1</v>
      </c>
      <c r="E61" s="29"/>
      <c r="F61" s="27"/>
    </row>
    <row r="62" spans="2:6" x14ac:dyDescent="0.3">
      <c r="B62" s="28" t="s">
        <v>173</v>
      </c>
      <c r="C62" s="28" t="s">
        <v>171</v>
      </c>
      <c r="D62" s="138">
        <v>3645</v>
      </c>
      <c r="E62" s="29"/>
      <c r="F62" s="27"/>
    </row>
    <row r="63" spans="2:6" x14ac:dyDescent="0.3">
      <c r="B63" s="28" t="s">
        <v>438</v>
      </c>
      <c r="C63" s="28" t="s">
        <v>164</v>
      </c>
      <c r="D63" s="138">
        <v>280</v>
      </c>
      <c r="E63" s="29"/>
      <c r="F63" s="27"/>
    </row>
    <row r="64" spans="2:6" x14ac:dyDescent="0.3">
      <c r="B64" s="28" t="s">
        <v>175</v>
      </c>
      <c r="C64" s="28" t="s">
        <v>176</v>
      </c>
      <c r="D64" s="138">
        <v>202.3</v>
      </c>
      <c r="E64" s="29"/>
      <c r="F64" s="27"/>
    </row>
    <row r="65" spans="2:6" x14ac:dyDescent="0.3">
      <c r="B65" s="28" t="s">
        <v>177</v>
      </c>
      <c r="C65" s="28" t="s">
        <v>178</v>
      </c>
      <c r="D65" s="138">
        <v>4044.3</v>
      </c>
      <c r="E65" s="29"/>
      <c r="F65" s="27"/>
    </row>
    <row r="66" spans="2:6" x14ac:dyDescent="0.3">
      <c r="B66" s="28" t="s">
        <v>603</v>
      </c>
      <c r="C66" s="28" t="s">
        <v>151</v>
      </c>
      <c r="D66" s="139">
        <v>315</v>
      </c>
      <c r="E66" s="29"/>
      <c r="F66" s="27"/>
    </row>
    <row r="67" spans="2:6" x14ac:dyDescent="0.3">
      <c r="B67" s="28" t="s">
        <v>603</v>
      </c>
      <c r="C67" s="28" t="s">
        <v>212</v>
      </c>
      <c r="D67" s="139">
        <v>5270</v>
      </c>
      <c r="E67" s="29"/>
      <c r="F67" s="27"/>
    </row>
    <row r="68" spans="2:6" x14ac:dyDescent="0.3">
      <c r="B68" s="28" t="s">
        <v>179</v>
      </c>
      <c r="C68" s="28" t="s">
        <v>29</v>
      </c>
      <c r="D68" s="138">
        <v>175.2</v>
      </c>
      <c r="E68" s="29"/>
      <c r="F68" s="27"/>
    </row>
    <row r="69" spans="2:6" x14ac:dyDescent="0.3">
      <c r="B69" s="28" t="s">
        <v>179</v>
      </c>
      <c r="C69" s="28" t="s">
        <v>180</v>
      </c>
      <c r="D69" s="138">
        <v>3152.8</v>
      </c>
      <c r="E69" s="29"/>
      <c r="F69" s="27"/>
    </row>
    <row r="70" spans="2:6" x14ac:dyDescent="0.3">
      <c r="B70" s="28" t="s">
        <v>181</v>
      </c>
      <c r="C70" s="28" t="s">
        <v>164</v>
      </c>
      <c r="D70" s="138">
        <v>162</v>
      </c>
      <c r="E70" s="29"/>
      <c r="F70" s="27"/>
    </row>
    <row r="71" spans="2:6" x14ac:dyDescent="0.3">
      <c r="B71" s="28" t="s">
        <v>594</v>
      </c>
      <c r="C71" s="28" t="s">
        <v>189</v>
      </c>
      <c r="D71" s="139">
        <v>940</v>
      </c>
      <c r="E71" s="29"/>
      <c r="F71" s="27"/>
    </row>
    <row r="72" spans="2:6" x14ac:dyDescent="0.3">
      <c r="B72" s="28" t="s">
        <v>595</v>
      </c>
      <c r="C72" s="28" t="s">
        <v>174</v>
      </c>
      <c r="D72" s="139">
        <v>470</v>
      </c>
      <c r="E72" s="29"/>
      <c r="F72" s="27"/>
    </row>
    <row r="73" spans="2:6" x14ac:dyDescent="0.3">
      <c r="B73" s="28" t="s">
        <v>601</v>
      </c>
      <c r="C73" s="28" t="s">
        <v>171</v>
      </c>
      <c r="D73" s="139">
        <v>985</v>
      </c>
      <c r="E73" s="29"/>
      <c r="F73" s="27"/>
    </row>
    <row r="74" spans="2:6" x14ac:dyDescent="0.3">
      <c r="B74" s="28" t="s">
        <v>596</v>
      </c>
      <c r="C74" s="28" t="s">
        <v>174</v>
      </c>
      <c r="D74" s="139">
        <v>235</v>
      </c>
      <c r="E74" s="29"/>
      <c r="F74" s="27"/>
    </row>
    <row r="75" spans="2:6" x14ac:dyDescent="0.3">
      <c r="B75" s="28" t="s">
        <v>597</v>
      </c>
      <c r="C75" s="28" t="s">
        <v>189</v>
      </c>
      <c r="D75" s="139">
        <v>370</v>
      </c>
      <c r="E75" s="29"/>
      <c r="F75" s="27"/>
    </row>
    <row r="76" spans="2:6" x14ac:dyDescent="0.3">
      <c r="B76" s="28" t="s">
        <v>598</v>
      </c>
      <c r="C76" s="28" t="s">
        <v>112</v>
      </c>
      <c r="D76" s="139">
        <v>162</v>
      </c>
      <c r="E76" s="29"/>
      <c r="F76" s="27"/>
    </row>
    <row r="77" spans="2:6" x14ac:dyDescent="0.3">
      <c r="B77" s="28" t="s">
        <v>599</v>
      </c>
      <c r="C77" s="28" t="s">
        <v>112</v>
      </c>
      <c r="D77" s="139">
        <v>290</v>
      </c>
      <c r="E77" s="29"/>
      <c r="F77" s="27"/>
    </row>
    <row r="78" spans="2:6" x14ac:dyDescent="0.3">
      <c r="B78" s="32" t="s">
        <v>182</v>
      </c>
      <c r="C78" s="28"/>
      <c r="D78" s="138"/>
      <c r="E78" s="29"/>
      <c r="F78" s="27"/>
    </row>
    <row r="79" spans="2:6" x14ac:dyDescent="0.3">
      <c r="B79" s="28" t="s">
        <v>183</v>
      </c>
      <c r="C79" s="28" t="s">
        <v>88</v>
      </c>
      <c r="D79" s="138">
        <v>354.4</v>
      </c>
      <c r="E79" s="29"/>
      <c r="F79" s="27"/>
    </row>
    <row r="80" spans="2:6" x14ac:dyDescent="0.3">
      <c r="B80" s="28" t="s">
        <v>184</v>
      </c>
      <c r="C80" s="40" t="s">
        <v>88</v>
      </c>
      <c r="D80" s="138">
        <v>857.9</v>
      </c>
      <c r="E80" s="29"/>
      <c r="F80" s="27"/>
    </row>
    <row r="81" spans="2:6" x14ac:dyDescent="0.3">
      <c r="B81" s="28" t="s">
        <v>185</v>
      </c>
      <c r="C81" s="40" t="s">
        <v>93</v>
      </c>
      <c r="D81" s="138">
        <v>162.19999999999999</v>
      </c>
      <c r="E81" s="29"/>
      <c r="F81" s="27"/>
    </row>
    <row r="82" spans="2:6" x14ac:dyDescent="0.3">
      <c r="B82" s="28" t="s">
        <v>186</v>
      </c>
      <c r="C82" s="28" t="s">
        <v>147</v>
      </c>
      <c r="D82" s="138">
        <v>407.6</v>
      </c>
      <c r="E82" s="29"/>
      <c r="F82" s="27"/>
    </row>
    <row r="83" spans="2:6" x14ac:dyDescent="0.3">
      <c r="B83" s="28" t="s">
        <v>186</v>
      </c>
      <c r="C83" s="28" t="s">
        <v>164</v>
      </c>
      <c r="D83" s="138">
        <v>2245.9</v>
      </c>
      <c r="E83" s="29"/>
      <c r="F83" s="27"/>
    </row>
    <row r="84" spans="2:6" x14ac:dyDescent="0.3">
      <c r="B84" s="28" t="s">
        <v>581</v>
      </c>
      <c r="C84" s="28" t="s">
        <v>174</v>
      </c>
      <c r="D84" s="141">
        <v>1344</v>
      </c>
      <c r="E84" s="29"/>
      <c r="F84" s="27"/>
    </row>
    <row r="85" spans="2:6" x14ac:dyDescent="0.3">
      <c r="B85" s="28" t="s">
        <v>188</v>
      </c>
      <c r="C85" s="28" t="s">
        <v>189</v>
      </c>
      <c r="D85" s="139">
        <v>1094</v>
      </c>
      <c r="E85" s="29"/>
      <c r="F85" s="27"/>
    </row>
    <row r="86" spans="2:6" x14ac:dyDescent="0.3">
      <c r="B86" s="28" t="s">
        <v>188</v>
      </c>
      <c r="C86" s="28" t="s">
        <v>174</v>
      </c>
      <c r="D86" s="139">
        <v>550</v>
      </c>
      <c r="E86" s="29"/>
      <c r="F86" s="27"/>
    </row>
    <row r="87" spans="2:6" x14ac:dyDescent="0.3">
      <c r="B87" s="28" t="s">
        <v>190</v>
      </c>
      <c r="C87" s="28" t="s">
        <v>174</v>
      </c>
      <c r="D87" s="139">
        <v>370</v>
      </c>
      <c r="E87" s="29"/>
      <c r="F87" s="27"/>
    </row>
    <row r="88" spans="2:6" x14ac:dyDescent="0.3">
      <c r="B88" s="28" t="s">
        <v>190</v>
      </c>
      <c r="C88" s="28" t="s">
        <v>189</v>
      </c>
      <c r="D88" s="139">
        <v>745</v>
      </c>
      <c r="E88" s="29"/>
      <c r="F88" s="27"/>
    </row>
    <row r="89" spans="2:6" x14ac:dyDescent="0.3">
      <c r="B89" s="28" t="s">
        <v>191</v>
      </c>
      <c r="C89" s="28" t="s">
        <v>189</v>
      </c>
      <c r="D89" s="138">
        <v>430</v>
      </c>
      <c r="E89" s="29"/>
      <c r="F89" s="27"/>
    </row>
    <row r="90" spans="2:6" x14ac:dyDescent="0.3">
      <c r="B90" s="28" t="s">
        <v>191</v>
      </c>
      <c r="C90" s="28" t="s">
        <v>174</v>
      </c>
      <c r="D90" s="138">
        <v>220</v>
      </c>
      <c r="E90" s="29"/>
      <c r="F90" s="27"/>
    </row>
    <row r="91" spans="2:6" x14ac:dyDescent="0.3">
      <c r="B91" s="28" t="s">
        <v>192</v>
      </c>
      <c r="C91" s="28" t="s">
        <v>174</v>
      </c>
      <c r="D91" s="138">
        <v>220</v>
      </c>
      <c r="E91" s="29"/>
      <c r="F91" s="27"/>
    </row>
    <row r="92" spans="2:6" x14ac:dyDescent="0.3">
      <c r="B92" s="28" t="s">
        <v>192</v>
      </c>
      <c r="C92" s="28" t="s">
        <v>189</v>
      </c>
      <c r="D92" s="138">
        <v>430</v>
      </c>
      <c r="E92" s="29"/>
      <c r="F92" s="27"/>
    </row>
    <row r="93" spans="2:6" x14ac:dyDescent="0.3">
      <c r="B93" s="28" t="s">
        <v>193</v>
      </c>
      <c r="C93" s="28" t="s">
        <v>174</v>
      </c>
      <c r="D93" s="138">
        <v>220</v>
      </c>
      <c r="E93" s="29"/>
      <c r="F93" s="27"/>
    </row>
    <row r="94" spans="2:6" x14ac:dyDescent="0.3">
      <c r="B94" s="28" t="s">
        <v>193</v>
      </c>
      <c r="C94" s="28" t="s">
        <v>189</v>
      </c>
      <c r="D94" s="138">
        <v>430</v>
      </c>
      <c r="E94" s="29"/>
      <c r="F94" s="27"/>
    </row>
    <row r="95" spans="2:6" x14ac:dyDescent="0.3">
      <c r="B95" s="28" t="s">
        <v>194</v>
      </c>
      <c r="C95" s="28" t="s">
        <v>174</v>
      </c>
      <c r="D95" s="139">
        <v>438</v>
      </c>
      <c r="E95" s="29"/>
      <c r="F95" s="27"/>
    </row>
    <row r="96" spans="2:6" x14ac:dyDescent="0.3">
      <c r="B96" s="28" t="s">
        <v>194</v>
      </c>
      <c r="C96" s="28" t="s">
        <v>189</v>
      </c>
      <c r="D96" s="139">
        <v>875</v>
      </c>
      <c r="E96" s="29"/>
      <c r="F96" s="27"/>
    </row>
    <row r="97" spans="2:6" x14ac:dyDescent="0.3">
      <c r="B97" s="28" t="s">
        <v>582</v>
      </c>
      <c r="C97" s="28" t="s">
        <v>174</v>
      </c>
      <c r="D97" s="139"/>
      <c r="E97" s="29"/>
      <c r="F97" s="27"/>
    </row>
    <row r="98" spans="2:6" x14ac:dyDescent="0.3">
      <c r="B98" s="28" t="s">
        <v>582</v>
      </c>
      <c r="C98" s="28" t="s">
        <v>189</v>
      </c>
      <c r="D98" s="139"/>
      <c r="E98" s="29"/>
      <c r="F98" s="27"/>
    </row>
    <row r="99" spans="2:6" x14ac:dyDescent="0.3">
      <c r="B99" s="28" t="s">
        <v>583</v>
      </c>
      <c r="C99" s="28" t="s">
        <v>174</v>
      </c>
      <c r="D99" s="139">
        <v>471</v>
      </c>
      <c r="E99" s="29"/>
      <c r="F99" s="27"/>
    </row>
    <row r="100" spans="2:6" x14ac:dyDescent="0.3">
      <c r="B100" s="28" t="s">
        <v>583</v>
      </c>
      <c r="C100" s="28" t="s">
        <v>189</v>
      </c>
      <c r="D100" s="139">
        <v>941</v>
      </c>
      <c r="E100" s="29"/>
      <c r="F100" s="27"/>
    </row>
    <row r="101" spans="2:6" x14ac:dyDescent="0.3">
      <c r="B101" s="28" t="s">
        <v>584</v>
      </c>
      <c r="C101" s="28" t="s">
        <v>174</v>
      </c>
      <c r="D101" s="139">
        <v>535</v>
      </c>
      <c r="E101" s="29"/>
      <c r="F101" s="27"/>
    </row>
    <row r="102" spans="2:6" x14ac:dyDescent="0.3">
      <c r="B102" s="28" t="s">
        <v>584</v>
      </c>
      <c r="C102" s="28" t="s">
        <v>189</v>
      </c>
      <c r="D102" s="139">
        <v>1070</v>
      </c>
      <c r="E102" s="29"/>
      <c r="F102" s="27"/>
    </row>
    <row r="103" spans="2:6" x14ac:dyDescent="0.3">
      <c r="B103" s="28" t="s">
        <v>585</v>
      </c>
      <c r="C103" s="28" t="s">
        <v>174</v>
      </c>
      <c r="D103" s="139"/>
      <c r="E103" s="29"/>
      <c r="F103" s="27"/>
    </row>
    <row r="104" spans="2:6" x14ac:dyDescent="0.3">
      <c r="B104" s="28" t="s">
        <v>585</v>
      </c>
      <c r="C104" s="28" t="s">
        <v>189</v>
      </c>
      <c r="D104" s="139"/>
      <c r="E104" s="29"/>
      <c r="F104" s="27"/>
    </row>
    <row r="105" spans="2:6" x14ac:dyDescent="0.3">
      <c r="B105" s="28" t="s">
        <v>602</v>
      </c>
      <c r="C105" s="28" t="s">
        <v>31</v>
      </c>
      <c r="D105" s="139">
        <v>250</v>
      </c>
      <c r="E105" s="29"/>
      <c r="F105" s="27"/>
    </row>
    <row r="106" spans="2:6" x14ac:dyDescent="0.3">
      <c r="B106" s="28"/>
      <c r="C106" s="28"/>
      <c r="D106" s="139"/>
      <c r="E106" s="29"/>
      <c r="F106" s="27"/>
    </row>
    <row r="107" spans="2:6" x14ac:dyDescent="0.3">
      <c r="B107" s="28"/>
      <c r="C107" s="28"/>
      <c r="D107" s="138"/>
      <c r="E107" s="29"/>
      <c r="F107" s="27"/>
    </row>
    <row r="108" spans="2:6" x14ac:dyDescent="0.3">
      <c r="B108" s="32" t="s">
        <v>195</v>
      </c>
      <c r="C108" s="28"/>
      <c r="D108" s="138"/>
      <c r="E108" s="29"/>
      <c r="F108" s="27"/>
    </row>
    <row r="109" spans="2:6" x14ac:dyDescent="0.3">
      <c r="B109" s="32" t="s">
        <v>439</v>
      </c>
      <c r="C109" s="28" t="s">
        <v>88</v>
      </c>
      <c r="D109" s="138">
        <v>750</v>
      </c>
      <c r="E109" s="29"/>
      <c r="F109" s="27"/>
    </row>
    <row r="110" spans="2:6" x14ac:dyDescent="0.3">
      <c r="B110" s="28" t="s">
        <v>196</v>
      </c>
      <c r="C110" s="28" t="s">
        <v>297</v>
      </c>
      <c r="D110" s="139">
        <v>214.5</v>
      </c>
      <c r="E110" s="29"/>
      <c r="F110" s="27"/>
    </row>
    <row r="111" spans="2:6" x14ac:dyDescent="0.3">
      <c r="B111" s="28" t="s">
        <v>196</v>
      </c>
      <c r="C111" s="28" t="s">
        <v>112</v>
      </c>
      <c r="D111" s="139">
        <v>792</v>
      </c>
      <c r="E111" s="29"/>
      <c r="F111" s="27"/>
    </row>
    <row r="112" spans="2:6" x14ac:dyDescent="0.3">
      <c r="B112" s="28" t="s">
        <v>197</v>
      </c>
      <c r="C112" s="28" t="s">
        <v>198</v>
      </c>
      <c r="D112" s="138">
        <v>175.5</v>
      </c>
      <c r="E112" s="29"/>
      <c r="F112" s="27"/>
    </row>
    <row r="113" spans="2:6" x14ac:dyDescent="0.3">
      <c r="B113" s="28" t="s">
        <v>199</v>
      </c>
      <c r="C113" s="28" t="s">
        <v>200</v>
      </c>
      <c r="D113" s="138">
        <v>747</v>
      </c>
      <c r="E113" s="29"/>
      <c r="F113" s="27"/>
    </row>
    <row r="114" spans="2:6" x14ac:dyDescent="0.3">
      <c r="B114" s="28" t="s">
        <v>440</v>
      </c>
      <c r="C114" s="28" t="s">
        <v>200</v>
      </c>
      <c r="D114" s="139">
        <v>966</v>
      </c>
      <c r="E114" s="29"/>
      <c r="F114" s="27"/>
    </row>
    <row r="115" spans="2:6" x14ac:dyDescent="0.3">
      <c r="B115" s="28" t="s">
        <v>201</v>
      </c>
      <c r="C115" s="28" t="s">
        <v>202</v>
      </c>
      <c r="D115" s="138">
        <v>1020</v>
      </c>
      <c r="E115" s="29"/>
      <c r="F115" s="27"/>
    </row>
    <row r="116" spans="2:6" x14ac:dyDescent="0.3">
      <c r="B116" s="28" t="s">
        <v>203</v>
      </c>
      <c r="C116" s="40" t="s">
        <v>441</v>
      </c>
      <c r="D116" s="138">
        <v>570</v>
      </c>
      <c r="E116" s="29"/>
      <c r="F116" s="27"/>
    </row>
    <row r="117" spans="2:6" x14ac:dyDescent="0.3">
      <c r="B117" s="28" t="s">
        <v>204</v>
      </c>
      <c r="C117" s="28" t="s">
        <v>93</v>
      </c>
      <c r="D117" s="138">
        <v>537.1</v>
      </c>
      <c r="E117" s="29"/>
      <c r="F117" s="27"/>
    </row>
    <row r="118" spans="2:6" x14ac:dyDescent="0.3">
      <c r="B118" s="28" t="s">
        <v>204</v>
      </c>
      <c r="C118" s="28" t="s">
        <v>88</v>
      </c>
      <c r="D118" s="138">
        <v>2474.5</v>
      </c>
      <c r="E118" s="29"/>
      <c r="F118" s="27"/>
    </row>
    <row r="119" spans="2:6" x14ac:dyDescent="0.3">
      <c r="B119" s="28" t="s">
        <v>205</v>
      </c>
      <c r="C119" s="28" t="s">
        <v>88</v>
      </c>
      <c r="D119" s="138">
        <v>310</v>
      </c>
      <c r="E119" s="29"/>
      <c r="F119" s="27"/>
    </row>
    <row r="120" spans="2:6" x14ac:dyDescent="0.3">
      <c r="B120" s="28" t="s">
        <v>587</v>
      </c>
      <c r="C120" s="28" t="s">
        <v>77</v>
      </c>
      <c r="D120" s="139">
        <v>1140</v>
      </c>
      <c r="E120" s="29"/>
      <c r="F120" s="27"/>
    </row>
    <row r="121" spans="2:6" x14ac:dyDescent="0.3">
      <c r="B121" s="28" t="s">
        <v>205</v>
      </c>
      <c r="C121" s="28" t="s">
        <v>93</v>
      </c>
      <c r="D121" s="138">
        <v>74.8</v>
      </c>
      <c r="E121" s="29"/>
      <c r="F121" s="27"/>
    </row>
    <row r="122" spans="2:6" x14ac:dyDescent="0.3">
      <c r="B122" s="28" t="s">
        <v>206</v>
      </c>
      <c r="C122" s="28" t="s">
        <v>77</v>
      </c>
      <c r="D122" s="139">
        <v>1140</v>
      </c>
      <c r="E122" s="29"/>
      <c r="F122" s="27"/>
    </row>
    <row r="123" spans="2:6" x14ac:dyDescent="0.3">
      <c r="B123" s="28" t="s">
        <v>207</v>
      </c>
      <c r="C123" s="28" t="s">
        <v>77</v>
      </c>
      <c r="D123" s="138">
        <v>648</v>
      </c>
      <c r="E123" s="29"/>
      <c r="F123" s="27"/>
    </row>
    <row r="124" spans="2:6" x14ac:dyDescent="0.3">
      <c r="B124" s="28" t="s">
        <v>442</v>
      </c>
      <c r="C124" s="28" t="s">
        <v>164</v>
      </c>
      <c r="D124" s="138">
        <v>2425</v>
      </c>
      <c r="E124" s="29"/>
      <c r="F124" s="27"/>
    </row>
    <row r="125" spans="2:6" x14ac:dyDescent="0.3">
      <c r="B125" s="28" t="s">
        <v>208</v>
      </c>
      <c r="C125" s="28" t="s">
        <v>147</v>
      </c>
      <c r="D125" s="138">
        <v>732.1</v>
      </c>
      <c r="E125" s="29"/>
      <c r="F125" s="27"/>
    </row>
    <row r="126" spans="2:6" x14ac:dyDescent="0.3">
      <c r="B126" s="28" t="s">
        <v>210</v>
      </c>
      <c r="C126" s="28" t="s">
        <v>198</v>
      </c>
      <c r="D126" s="138">
        <v>803.6</v>
      </c>
      <c r="E126" s="29"/>
      <c r="F126" s="27"/>
    </row>
    <row r="127" spans="2:6" x14ac:dyDescent="0.3">
      <c r="B127" s="28" t="s">
        <v>211</v>
      </c>
      <c r="C127" s="28" t="s">
        <v>212</v>
      </c>
      <c r="D127" s="138">
        <v>5794.9</v>
      </c>
      <c r="E127" s="29"/>
      <c r="F127" s="27"/>
    </row>
    <row r="128" spans="2:6" x14ac:dyDescent="0.3">
      <c r="B128" s="28" t="s">
        <v>213</v>
      </c>
      <c r="C128" s="28" t="s">
        <v>214</v>
      </c>
      <c r="D128" s="138">
        <v>1215.5</v>
      </c>
      <c r="E128" s="29"/>
      <c r="F128" s="27"/>
    </row>
    <row r="129" spans="2:6" x14ac:dyDescent="0.3">
      <c r="B129" s="28" t="s">
        <v>213</v>
      </c>
      <c r="C129" s="28" t="s">
        <v>212</v>
      </c>
      <c r="D129" s="138">
        <v>11528.8</v>
      </c>
      <c r="E129" s="29"/>
      <c r="F129" s="27"/>
    </row>
    <row r="130" spans="2:6" x14ac:dyDescent="0.3">
      <c r="B130" s="28" t="s">
        <v>588</v>
      </c>
      <c r="C130" s="28" t="s">
        <v>112</v>
      </c>
      <c r="D130" s="138">
        <v>3252</v>
      </c>
      <c r="E130" s="29"/>
      <c r="F130" s="27"/>
    </row>
    <row r="131" spans="2:6" x14ac:dyDescent="0.3">
      <c r="B131" s="28" t="s">
        <v>215</v>
      </c>
      <c r="C131" s="28" t="s">
        <v>29</v>
      </c>
      <c r="D131" s="139">
        <v>393.3</v>
      </c>
      <c r="E131" s="29"/>
      <c r="F131" s="27"/>
    </row>
    <row r="132" spans="2:6" x14ac:dyDescent="0.3">
      <c r="B132" s="28" t="s">
        <v>215</v>
      </c>
      <c r="C132" s="28" t="s">
        <v>93</v>
      </c>
      <c r="D132" s="138">
        <v>85.4</v>
      </c>
      <c r="E132" s="29"/>
      <c r="F132" s="27"/>
    </row>
    <row r="133" spans="2:6" x14ac:dyDescent="0.3">
      <c r="B133" s="28" t="s">
        <v>215</v>
      </c>
      <c r="C133" s="28" t="s">
        <v>88</v>
      </c>
      <c r="D133" s="138">
        <v>310</v>
      </c>
      <c r="E133" s="29"/>
      <c r="F133" s="27"/>
    </row>
    <row r="134" spans="2:6" x14ac:dyDescent="0.3">
      <c r="B134" s="28" t="s">
        <v>241</v>
      </c>
      <c r="C134" s="28"/>
      <c r="D134" s="138"/>
      <c r="E134" s="29"/>
      <c r="F134" s="27"/>
    </row>
    <row r="135" spans="2:6" x14ac:dyDescent="0.3">
      <c r="B135" s="28" t="s">
        <v>443</v>
      </c>
      <c r="C135" s="28" t="s">
        <v>164</v>
      </c>
      <c r="D135" s="138">
        <v>475</v>
      </c>
      <c r="E135" s="29"/>
      <c r="F135" s="27"/>
    </row>
    <row r="136" spans="2:6" x14ac:dyDescent="0.3">
      <c r="B136" s="28" t="s">
        <v>443</v>
      </c>
      <c r="C136" s="28" t="s">
        <v>444</v>
      </c>
      <c r="D136" s="138">
        <v>1620</v>
      </c>
      <c r="E136" s="29"/>
      <c r="F136" s="27"/>
    </row>
    <row r="137" spans="2:6" x14ac:dyDescent="0.3">
      <c r="B137" s="28" t="s">
        <v>445</v>
      </c>
      <c r="C137" s="28" t="s">
        <v>164</v>
      </c>
      <c r="D137" s="138">
        <v>1945</v>
      </c>
      <c r="E137" s="29"/>
      <c r="F137" s="27"/>
    </row>
    <row r="138" spans="2:6" x14ac:dyDescent="0.3">
      <c r="B138" s="28" t="s">
        <v>446</v>
      </c>
      <c r="C138" s="28" t="s">
        <v>147</v>
      </c>
      <c r="D138" s="138">
        <v>405</v>
      </c>
      <c r="E138" s="29"/>
      <c r="F138" s="27"/>
    </row>
    <row r="139" spans="2:6" x14ac:dyDescent="0.3">
      <c r="B139" s="28" t="s">
        <v>447</v>
      </c>
      <c r="C139" s="28" t="s">
        <v>164</v>
      </c>
      <c r="D139" s="138">
        <v>1945</v>
      </c>
      <c r="E139" s="29"/>
      <c r="F139" s="27"/>
    </row>
    <row r="140" spans="2:6" x14ac:dyDescent="0.3">
      <c r="B140" s="28" t="s">
        <v>217</v>
      </c>
      <c r="C140" s="28" t="s">
        <v>164</v>
      </c>
      <c r="D140" s="138">
        <v>324.5</v>
      </c>
      <c r="E140" s="29"/>
      <c r="F140" s="27"/>
    </row>
    <row r="141" spans="2:6" x14ac:dyDescent="0.3">
      <c r="B141" s="28" t="s">
        <v>217</v>
      </c>
      <c r="C141" s="28" t="s">
        <v>198</v>
      </c>
      <c r="D141" s="138">
        <v>594.79999999999995</v>
      </c>
      <c r="E141" s="29"/>
      <c r="F141" s="27"/>
    </row>
    <row r="142" spans="2:6" x14ac:dyDescent="0.3">
      <c r="B142" s="28" t="s">
        <v>218</v>
      </c>
      <c r="C142" s="28" t="s">
        <v>93</v>
      </c>
      <c r="D142" s="138">
        <v>697.7</v>
      </c>
      <c r="E142" s="29"/>
      <c r="F142" s="27"/>
    </row>
    <row r="143" spans="2:6" x14ac:dyDescent="0.3">
      <c r="B143" s="28" t="s">
        <v>219</v>
      </c>
      <c r="C143" s="28" t="s">
        <v>209</v>
      </c>
      <c r="D143" s="138">
        <v>1286.9000000000001</v>
      </c>
      <c r="E143" s="29"/>
      <c r="F143" s="27"/>
    </row>
    <row r="144" spans="2:6" x14ac:dyDescent="0.3">
      <c r="B144" s="28" t="s">
        <v>220</v>
      </c>
      <c r="C144" s="28" t="s">
        <v>151</v>
      </c>
      <c r="D144" s="138">
        <v>1194.9000000000001</v>
      </c>
      <c r="E144" s="29"/>
      <c r="F144" s="27"/>
    </row>
    <row r="145" spans="2:6" x14ac:dyDescent="0.3">
      <c r="B145" s="28" t="s">
        <v>221</v>
      </c>
      <c r="C145" s="28" t="s">
        <v>222</v>
      </c>
      <c r="D145" s="138">
        <v>554.9</v>
      </c>
      <c r="E145" s="29"/>
      <c r="F145" s="27"/>
    </row>
    <row r="146" spans="2:6" x14ac:dyDescent="0.3">
      <c r="B146" s="28" t="s">
        <v>221</v>
      </c>
      <c r="C146" s="28" t="s">
        <v>216</v>
      </c>
      <c r="D146" s="138">
        <v>1388.3</v>
      </c>
      <c r="E146" s="29"/>
      <c r="F146" s="27"/>
    </row>
    <row r="147" spans="2:6" x14ac:dyDescent="0.3">
      <c r="B147" s="28" t="s">
        <v>223</v>
      </c>
      <c r="C147" s="28" t="s">
        <v>112</v>
      </c>
      <c r="D147" s="139">
        <v>1026</v>
      </c>
      <c r="E147" s="29"/>
      <c r="F147" s="27"/>
    </row>
    <row r="148" spans="2:6" x14ac:dyDescent="0.3">
      <c r="B148" s="28" t="s">
        <v>224</v>
      </c>
      <c r="C148" s="28" t="s">
        <v>88</v>
      </c>
      <c r="D148" s="139">
        <v>638.4</v>
      </c>
      <c r="E148" s="29"/>
      <c r="F148" s="27"/>
    </row>
    <row r="149" spans="2:6" x14ac:dyDescent="0.3">
      <c r="B149" s="28" t="s">
        <v>223</v>
      </c>
      <c r="C149" s="28" t="s">
        <v>93</v>
      </c>
      <c r="D149" s="138">
        <v>89.7</v>
      </c>
      <c r="E149" s="29"/>
      <c r="F149" s="27"/>
    </row>
    <row r="150" spans="2:6" x14ac:dyDescent="0.3">
      <c r="B150" s="28" t="s">
        <v>225</v>
      </c>
      <c r="C150" s="28" t="s">
        <v>93</v>
      </c>
      <c r="D150" s="138">
        <v>480.9</v>
      </c>
      <c r="E150" s="29"/>
      <c r="F150" s="27"/>
    </row>
    <row r="151" spans="2:6" x14ac:dyDescent="0.3">
      <c r="B151" s="28" t="s">
        <v>225</v>
      </c>
      <c r="C151" s="28" t="s">
        <v>88</v>
      </c>
      <c r="D151" s="138">
        <v>1924.3</v>
      </c>
      <c r="E151" s="29"/>
      <c r="F151" s="27"/>
    </row>
    <row r="152" spans="2:6" x14ac:dyDescent="0.3">
      <c r="B152" s="28" t="s">
        <v>226</v>
      </c>
      <c r="C152" s="28" t="s">
        <v>227</v>
      </c>
      <c r="D152" s="138">
        <v>9926.7999999999993</v>
      </c>
      <c r="E152" s="29"/>
      <c r="F152" s="27"/>
    </row>
    <row r="153" spans="2:6" x14ac:dyDescent="0.3">
      <c r="B153" s="28" t="s">
        <v>226</v>
      </c>
      <c r="C153" s="28" t="s">
        <v>228</v>
      </c>
      <c r="D153" s="138">
        <v>2534.4</v>
      </c>
      <c r="E153" s="29"/>
      <c r="F153" s="27"/>
    </row>
    <row r="154" spans="2:6" x14ac:dyDescent="0.3">
      <c r="B154" s="28" t="s">
        <v>229</v>
      </c>
      <c r="C154" s="28" t="s">
        <v>147</v>
      </c>
      <c r="D154" s="138">
        <v>120.7</v>
      </c>
      <c r="E154" s="29"/>
      <c r="F154" s="27"/>
    </row>
    <row r="155" spans="2:6" x14ac:dyDescent="0.3">
      <c r="B155" s="28" t="s">
        <v>230</v>
      </c>
      <c r="C155" s="28" t="s">
        <v>147</v>
      </c>
      <c r="D155" s="138">
        <v>120.7</v>
      </c>
      <c r="E155" s="29"/>
      <c r="F155" s="27"/>
    </row>
    <row r="156" spans="2:6" x14ac:dyDescent="0.3">
      <c r="B156" s="28" t="s">
        <v>231</v>
      </c>
      <c r="C156" s="28" t="s">
        <v>147</v>
      </c>
      <c r="D156" s="138">
        <v>120.7</v>
      </c>
      <c r="E156" s="29"/>
      <c r="F156" s="27"/>
    </row>
    <row r="157" spans="2:6" x14ac:dyDescent="0.3">
      <c r="B157" s="28" t="s">
        <v>232</v>
      </c>
      <c r="C157" s="28" t="s">
        <v>147</v>
      </c>
      <c r="D157" s="138">
        <v>120.7</v>
      </c>
      <c r="E157" s="29"/>
      <c r="F157" s="27"/>
    </row>
    <row r="158" spans="2:6" x14ac:dyDescent="0.3">
      <c r="B158" s="28" t="s">
        <v>233</v>
      </c>
      <c r="C158" s="28" t="s">
        <v>93</v>
      </c>
      <c r="D158" s="138">
        <v>451.8</v>
      </c>
      <c r="E158" s="29"/>
      <c r="F158" s="27"/>
    </row>
    <row r="159" spans="2:6" x14ac:dyDescent="0.3">
      <c r="B159" s="28" t="s">
        <v>234</v>
      </c>
      <c r="C159" s="28" t="s">
        <v>93</v>
      </c>
      <c r="D159" s="138">
        <v>359.6</v>
      </c>
      <c r="E159" s="29"/>
      <c r="F159" s="27"/>
    </row>
    <row r="160" spans="2:6" x14ac:dyDescent="0.3">
      <c r="B160" s="28" t="s">
        <v>234</v>
      </c>
      <c r="C160" s="28" t="s">
        <v>228</v>
      </c>
      <c r="D160" s="138">
        <v>119.9</v>
      </c>
      <c r="E160" s="29"/>
      <c r="F160" s="27"/>
    </row>
    <row r="161" spans="2:6" x14ac:dyDescent="0.3">
      <c r="B161" s="28" t="s">
        <v>235</v>
      </c>
      <c r="C161" s="28" t="s">
        <v>146</v>
      </c>
      <c r="D161" s="138">
        <v>853.8</v>
      </c>
      <c r="E161" s="29"/>
      <c r="F161" s="27"/>
    </row>
    <row r="162" spans="2:6" x14ac:dyDescent="0.3">
      <c r="B162" s="28" t="s">
        <v>448</v>
      </c>
      <c r="C162" s="28" t="s">
        <v>146</v>
      </c>
      <c r="D162" s="138">
        <v>351.5</v>
      </c>
      <c r="E162" s="29"/>
      <c r="F162" s="27"/>
    </row>
    <row r="163" spans="2:6" x14ac:dyDescent="0.3">
      <c r="B163" s="28" t="s">
        <v>236</v>
      </c>
      <c r="C163" s="28" t="s">
        <v>146</v>
      </c>
      <c r="D163" s="138">
        <v>182.9</v>
      </c>
      <c r="E163" s="29"/>
      <c r="F163" s="27"/>
    </row>
    <row r="164" spans="2:6" x14ac:dyDescent="0.3">
      <c r="B164" s="28" t="s">
        <v>449</v>
      </c>
      <c r="C164" s="28" t="s">
        <v>164</v>
      </c>
      <c r="D164" s="138">
        <v>5675</v>
      </c>
      <c r="E164" s="29"/>
      <c r="F164" s="27"/>
    </row>
    <row r="165" spans="2:6" x14ac:dyDescent="0.3">
      <c r="B165" s="28" t="s">
        <v>450</v>
      </c>
      <c r="C165" s="28" t="s">
        <v>147</v>
      </c>
      <c r="D165" s="138">
        <v>945</v>
      </c>
      <c r="E165" s="29"/>
      <c r="F165" s="27"/>
    </row>
    <row r="166" spans="2:6" x14ac:dyDescent="0.3">
      <c r="B166" s="28" t="s">
        <v>237</v>
      </c>
      <c r="C166" s="28" t="s">
        <v>147</v>
      </c>
      <c r="D166" s="138">
        <v>1323</v>
      </c>
      <c r="E166" s="29"/>
      <c r="F166" s="27"/>
    </row>
    <row r="167" spans="2:6" x14ac:dyDescent="0.3">
      <c r="B167" s="28" t="s">
        <v>238</v>
      </c>
      <c r="C167" s="28" t="s">
        <v>93</v>
      </c>
      <c r="D167" s="138">
        <v>405.1</v>
      </c>
      <c r="E167" s="29"/>
      <c r="F167" s="27"/>
    </row>
    <row r="168" spans="2:6" x14ac:dyDescent="0.3">
      <c r="B168" s="28" t="s">
        <v>238</v>
      </c>
      <c r="C168" s="28" t="s">
        <v>88</v>
      </c>
      <c r="D168" s="138">
        <v>1572.8</v>
      </c>
      <c r="E168" s="29"/>
      <c r="F168" s="27"/>
    </row>
    <row r="169" spans="2:6" x14ac:dyDescent="0.3">
      <c r="B169" s="28" t="s">
        <v>239</v>
      </c>
      <c r="C169" s="28" t="s">
        <v>88</v>
      </c>
      <c r="D169" s="138">
        <v>877.2</v>
      </c>
      <c r="E169" s="29"/>
      <c r="F169" s="27"/>
    </row>
    <row r="170" spans="2:6" x14ac:dyDescent="0.3">
      <c r="B170" s="28" t="s">
        <v>240</v>
      </c>
      <c r="C170" s="28" t="s">
        <v>227</v>
      </c>
      <c r="D170" s="138">
        <v>9926.7999999999993</v>
      </c>
      <c r="E170" s="29"/>
      <c r="F170" s="27"/>
    </row>
    <row r="171" spans="2:6" x14ac:dyDescent="0.3">
      <c r="B171" s="28" t="s">
        <v>241</v>
      </c>
      <c r="C171" s="28" t="s">
        <v>171</v>
      </c>
      <c r="D171" s="139">
        <v>450</v>
      </c>
      <c r="E171" s="29"/>
      <c r="F171" s="27"/>
    </row>
    <row r="172" spans="2:6" x14ac:dyDescent="0.3">
      <c r="B172" s="28" t="s">
        <v>242</v>
      </c>
      <c r="C172" s="28" t="s">
        <v>93</v>
      </c>
      <c r="D172" s="138">
        <v>42.7</v>
      </c>
      <c r="E172" s="29"/>
      <c r="F172" s="27"/>
    </row>
    <row r="173" spans="2:6" x14ac:dyDescent="0.3">
      <c r="B173" s="28" t="s">
        <v>451</v>
      </c>
      <c r="C173" s="28" t="s">
        <v>112</v>
      </c>
      <c r="D173" s="138">
        <v>263.5</v>
      </c>
      <c r="E173" s="29"/>
      <c r="F173" s="27"/>
    </row>
    <row r="174" spans="2:6" x14ac:dyDescent="0.3">
      <c r="B174" s="28" t="s">
        <v>242</v>
      </c>
      <c r="C174" s="28" t="s">
        <v>88</v>
      </c>
      <c r="D174" s="138">
        <v>160.19999999999999</v>
      </c>
      <c r="E174" s="29"/>
      <c r="F174" s="27"/>
    </row>
    <row r="175" spans="2:6" x14ac:dyDescent="0.3">
      <c r="B175" s="28" t="s">
        <v>242</v>
      </c>
      <c r="C175" s="28" t="s">
        <v>112</v>
      </c>
      <c r="D175" s="138">
        <v>288.39999999999998</v>
      </c>
      <c r="E175" s="29"/>
      <c r="F175" s="27"/>
    </row>
    <row r="176" spans="2:6" x14ac:dyDescent="0.3">
      <c r="B176" s="28" t="s">
        <v>244</v>
      </c>
      <c r="C176" s="28" t="s">
        <v>245</v>
      </c>
      <c r="D176" s="138">
        <v>1755</v>
      </c>
      <c r="E176" s="29"/>
      <c r="F176" s="27"/>
    </row>
    <row r="177" spans="2:6" x14ac:dyDescent="0.3">
      <c r="B177" s="28" t="s">
        <v>244</v>
      </c>
      <c r="C177" s="28" t="s">
        <v>146</v>
      </c>
      <c r="D177" s="138">
        <v>351</v>
      </c>
      <c r="E177" s="29"/>
      <c r="F177" s="27"/>
    </row>
    <row r="178" spans="2:6" x14ac:dyDescent="0.3">
      <c r="B178" s="28" t="s">
        <v>246</v>
      </c>
      <c r="C178" s="28" t="s">
        <v>245</v>
      </c>
      <c r="D178" s="138">
        <v>1080</v>
      </c>
      <c r="E178" s="29"/>
      <c r="F178" s="27"/>
    </row>
    <row r="179" spans="2:6" x14ac:dyDescent="0.3">
      <c r="B179" s="28" t="s">
        <v>246</v>
      </c>
      <c r="C179" s="28" t="s">
        <v>247</v>
      </c>
      <c r="D179" s="138">
        <v>178.5</v>
      </c>
      <c r="E179" s="29"/>
      <c r="F179" s="27"/>
    </row>
    <row r="180" spans="2:6" x14ac:dyDescent="0.3">
      <c r="B180" s="28" t="s">
        <v>248</v>
      </c>
      <c r="C180" s="28" t="s">
        <v>164</v>
      </c>
      <c r="D180" s="138">
        <v>3203.5</v>
      </c>
      <c r="E180" s="29"/>
      <c r="F180" s="27"/>
    </row>
    <row r="181" spans="2:6" x14ac:dyDescent="0.3">
      <c r="B181" s="28" t="s">
        <v>248</v>
      </c>
      <c r="C181" s="28" t="s">
        <v>147</v>
      </c>
      <c r="D181" s="138">
        <v>406</v>
      </c>
      <c r="E181" s="29"/>
      <c r="F181" s="27"/>
    </row>
    <row r="182" spans="2:6" x14ac:dyDescent="0.3">
      <c r="B182" s="28" t="s">
        <v>249</v>
      </c>
      <c r="C182" s="28" t="s">
        <v>250</v>
      </c>
      <c r="D182" s="138">
        <v>725</v>
      </c>
      <c r="E182" s="29"/>
      <c r="F182" s="27"/>
    </row>
    <row r="183" spans="2:6" x14ac:dyDescent="0.3">
      <c r="B183" s="28" t="s">
        <v>251</v>
      </c>
      <c r="C183" s="28" t="s">
        <v>147</v>
      </c>
      <c r="D183" s="138">
        <v>533.20000000000005</v>
      </c>
      <c r="E183" s="29"/>
      <c r="F183" s="27"/>
    </row>
    <row r="184" spans="2:6" x14ac:dyDescent="0.3">
      <c r="B184" s="28" t="s">
        <v>252</v>
      </c>
      <c r="C184" s="28" t="s">
        <v>253</v>
      </c>
      <c r="D184" s="145">
        <v>332</v>
      </c>
      <c r="E184" s="29"/>
      <c r="F184" s="27"/>
    </row>
    <row r="185" spans="2:6" x14ac:dyDescent="0.3">
      <c r="B185" s="28" t="s">
        <v>628</v>
      </c>
      <c r="C185" s="28" t="s">
        <v>629</v>
      </c>
      <c r="D185" s="145">
        <v>940</v>
      </c>
      <c r="E185" s="29"/>
      <c r="F185" s="27"/>
    </row>
    <row r="186" spans="2:6" x14ac:dyDescent="0.3">
      <c r="B186" s="28"/>
      <c r="C186" s="28"/>
      <c r="D186" s="145"/>
      <c r="E186" s="29"/>
      <c r="F186" s="27"/>
    </row>
    <row r="187" spans="2:6" x14ac:dyDescent="0.3">
      <c r="B187" s="32" t="s">
        <v>254</v>
      </c>
      <c r="C187" s="28"/>
      <c r="D187" s="145"/>
      <c r="E187" s="29"/>
      <c r="F187" s="27"/>
    </row>
    <row r="188" spans="2:6" x14ac:dyDescent="0.3">
      <c r="B188" s="28" t="s">
        <v>255</v>
      </c>
      <c r="C188" s="28" t="s">
        <v>256</v>
      </c>
      <c r="D188" s="145">
        <v>20</v>
      </c>
      <c r="E188" s="29"/>
      <c r="F188" s="27"/>
    </row>
    <row r="189" spans="2:6" x14ac:dyDescent="0.3">
      <c r="B189" s="28" t="s">
        <v>257</v>
      </c>
      <c r="C189" s="28" t="s">
        <v>256</v>
      </c>
      <c r="D189" s="145">
        <v>20</v>
      </c>
      <c r="E189" s="29"/>
      <c r="F189" s="27"/>
    </row>
    <row r="190" spans="2:6" x14ac:dyDescent="0.3">
      <c r="B190" s="28" t="s">
        <v>258</v>
      </c>
      <c r="C190" s="28" t="s">
        <v>256</v>
      </c>
      <c r="D190" s="145">
        <v>20</v>
      </c>
      <c r="E190" s="29"/>
      <c r="F190" s="27"/>
    </row>
    <row r="191" spans="2:6" x14ac:dyDescent="0.3">
      <c r="B191" s="28" t="s">
        <v>259</v>
      </c>
      <c r="C191" s="28" t="s">
        <v>256</v>
      </c>
      <c r="D191" s="145">
        <v>20</v>
      </c>
      <c r="E191" s="29"/>
      <c r="F191" s="27"/>
    </row>
    <row r="192" spans="2:6" x14ac:dyDescent="0.3">
      <c r="B192" s="28" t="s">
        <v>223</v>
      </c>
      <c r="C192" s="28" t="s">
        <v>256</v>
      </c>
      <c r="D192" s="145">
        <v>20</v>
      </c>
      <c r="E192" s="29"/>
      <c r="F192" s="27"/>
    </row>
    <row r="193" spans="2:6" x14ac:dyDescent="0.3">
      <c r="B193" s="28" t="s">
        <v>248</v>
      </c>
      <c r="C193" s="28" t="s">
        <v>256</v>
      </c>
      <c r="D193" s="145">
        <v>20</v>
      </c>
      <c r="E193" s="29"/>
      <c r="F193" s="27"/>
    </row>
    <row r="194" spans="2:6" x14ac:dyDescent="0.3">
      <c r="B194" s="28" t="s">
        <v>243</v>
      </c>
      <c r="C194" s="28" t="s">
        <v>256</v>
      </c>
      <c r="D194" s="145">
        <v>20</v>
      </c>
      <c r="E194" s="29"/>
      <c r="F194" s="27"/>
    </row>
    <row r="195" spans="2:6" x14ac:dyDescent="0.3">
      <c r="B195" s="28" t="s">
        <v>260</v>
      </c>
      <c r="C195" s="28" t="s">
        <v>256</v>
      </c>
      <c r="D195" s="145">
        <v>20</v>
      </c>
      <c r="E195" s="29"/>
      <c r="F195" s="27"/>
    </row>
    <row r="196" spans="2:6" x14ac:dyDescent="0.3">
      <c r="B196" s="28" t="s">
        <v>261</v>
      </c>
      <c r="C196" s="28" t="s">
        <v>256</v>
      </c>
      <c r="D196" s="145">
        <v>20</v>
      </c>
      <c r="E196" s="29"/>
      <c r="F196" s="27"/>
    </row>
    <row r="197" spans="2:6" x14ac:dyDescent="0.3">
      <c r="B197" s="28" t="s">
        <v>262</v>
      </c>
      <c r="C197" s="28" t="s">
        <v>256</v>
      </c>
      <c r="D197" s="145">
        <v>20</v>
      </c>
      <c r="E197" s="29"/>
      <c r="F197" s="27"/>
    </row>
    <row r="198" spans="2:6" x14ac:dyDescent="0.3">
      <c r="B198" s="28" t="s">
        <v>263</v>
      </c>
      <c r="C198" s="28" t="s">
        <v>256</v>
      </c>
      <c r="D198" s="145">
        <v>20</v>
      </c>
      <c r="E198" s="29"/>
      <c r="F198" s="27"/>
    </row>
    <row r="199" spans="2:6" x14ac:dyDescent="0.3">
      <c r="B199" s="28" t="s">
        <v>264</v>
      </c>
      <c r="C199" s="28" t="s">
        <v>256</v>
      </c>
      <c r="D199" s="145">
        <v>20</v>
      </c>
      <c r="E199" s="29"/>
      <c r="F199" s="27"/>
    </row>
    <row r="200" spans="2:6" x14ac:dyDescent="0.3">
      <c r="B200" s="28" t="s">
        <v>265</v>
      </c>
      <c r="C200" s="28" t="s">
        <v>256</v>
      </c>
      <c r="D200" s="145">
        <v>20</v>
      </c>
      <c r="E200" s="29"/>
      <c r="F200" s="27"/>
    </row>
    <row r="201" spans="2:6" x14ac:dyDescent="0.3">
      <c r="B201" s="28" t="s">
        <v>266</v>
      </c>
      <c r="C201" s="28" t="s">
        <v>256</v>
      </c>
      <c r="D201" s="145">
        <v>20</v>
      </c>
      <c r="E201" s="29"/>
      <c r="F201" s="27"/>
    </row>
    <row r="202" spans="2:6" x14ac:dyDescent="0.3">
      <c r="B202" s="28" t="s">
        <v>267</v>
      </c>
      <c r="C202" s="28" t="s">
        <v>256</v>
      </c>
      <c r="D202" s="145">
        <v>20</v>
      </c>
      <c r="E202" s="29"/>
      <c r="F202" s="27"/>
    </row>
    <row r="203" spans="2:6" x14ac:dyDescent="0.3">
      <c r="B203" s="28" t="s">
        <v>268</v>
      </c>
      <c r="C203" s="28" t="s">
        <v>256</v>
      </c>
      <c r="D203" s="145">
        <v>20</v>
      </c>
      <c r="E203" s="29"/>
      <c r="F203" s="27"/>
    </row>
    <row r="204" spans="2:6" x14ac:dyDescent="0.3">
      <c r="B204" s="28" t="s">
        <v>269</v>
      </c>
      <c r="C204" s="28" t="s">
        <v>256</v>
      </c>
      <c r="D204" s="145">
        <v>20</v>
      </c>
      <c r="E204" s="29"/>
      <c r="F204" s="27"/>
    </row>
    <row r="205" spans="2:6" x14ac:dyDescent="0.3">
      <c r="B205" s="28" t="s">
        <v>270</v>
      </c>
      <c r="C205" s="28" t="s">
        <v>256</v>
      </c>
      <c r="D205" s="145">
        <v>20</v>
      </c>
      <c r="E205" s="29"/>
      <c r="F205" s="27"/>
    </row>
    <row r="206" spans="2:6" x14ac:dyDescent="0.3">
      <c r="B206" s="28" t="s">
        <v>271</v>
      </c>
      <c r="C206" s="28" t="s">
        <v>256</v>
      </c>
      <c r="D206" s="145">
        <v>20</v>
      </c>
      <c r="E206" s="29"/>
      <c r="F206" s="27"/>
    </row>
    <row r="207" spans="2:6" x14ac:dyDescent="0.3">
      <c r="B207" s="28" t="s">
        <v>272</v>
      </c>
      <c r="C207" s="28" t="s">
        <v>256</v>
      </c>
      <c r="D207" s="145">
        <v>20</v>
      </c>
      <c r="E207" s="29"/>
      <c r="F207" s="27"/>
    </row>
    <row r="208" spans="2:6" x14ac:dyDescent="0.3">
      <c r="B208" s="28" t="s">
        <v>273</v>
      </c>
      <c r="C208" s="28" t="s">
        <v>256</v>
      </c>
      <c r="D208" s="145">
        <v>20</v>
      </c>
      <c r="E208" s="29"/>
      <c r="F208" s="27"/>
    </row>
    <row r="209" spans="2:6" x14ac:dyDescent="0.3">
      <c r="B209" s="28" t="s">
        <v>274</v>
      </c>
      <c r="C209" s="28" t="s">
        <v>256</v>
      </c>
      <c r="D209" s="145">
        <v>20</v>
      </c>
      <c r="E209" s="29"/>
      <c r="F209" s="27"/>
    </row>
    <row r="210" spans="2:6" x14ac:dyDescent="0.3">
      <c r="B210" s="28"/>
      <c r="C210" s="28"/>
      <c r="D210" s="48"/>
      <c r="E210" s="29"/>
      <c r="F210" s="27"/>
    </row>
    <row r="211" spans="2:6" x14ac:dyDescent="0.3">
      <c r="B211" s="32" t="s">
        <v>275</v>
      </c>
      <c r="C211" s="28"/>
      <c r="D211" s="47"/>
      <c r="E211" s="29"/>
      <c r="F211" s="27"/>
    </row>
    <row r="212" spans="2:6" x14ac:dyDescent="0.3">
      <c r="B212" s="28" t="s">
        <v>276</v>
      </c>
      <c r="C212" s="28" t="s">
        <v>18</v>
      </c>
      <c r="D212" s="47">
        <v>650</v>
      </c>
      <c r="E212" s="29"/>
      <c r="F212" s="27"/>
    </row>
    <row r="213" spans="2:6" x14ac:dyDescent="0.3">
      <c r="B213" s="28" t="s">
        <v>277</v>
      </c>
      <c r="C213" s="28" t="s">
        <v>18</v>
      </c>
      <c r="D213" s="138">
        <v>1230</v>
      </c>
      <c r="E213" s="29"/>
      <c r="F213" s="27"/>
    </row>
    <row r="214" spans="2:6" x14ac:dyDescent="0.3">
      <c r="B214" s="28" t="s">
        <v>278</v>
      </c>
      <c r="C214" s="28" t="s">
        <v>18</v>
      </c>
      <c r="D214" s="139">
        <v>721.2</v>
      </c>
      <c r="E214" s="29"/>
      <c r="F214" s="27"/>
    </row>
    <row r="215" spans="2:6" x14ac:dyDescent="0.3">
      <c r="B215" s="28" t="s">
        <v>279</v>
      </c>
      <c r="C215" s="28" t="s">
        <v>18</v>
      </c>
      <c r="D215" s="47">
        <v>816</v>
      </c>
      <c r="E215" s="29"/>
      <c r="F215" s="27"/>
    </row>
    <row r="216" spans="2:6" x14ac:dyDescent="0.3">
      <c r="B216" s="28" t="s">
        <v>556</v>
      </c>
      <c r="C216" s="28" t="s">
        <v>18</v>
      </c>
      <c r="D216" s="47">
        <v>1038</v>
      </c>
      <c r="E216" s="29"/>
      <c r="F216" s="27"/>
    </row>
    <row r="217" spans="2:6" x14ac:dyDescent="0.3">
      <c r="B217" s="28" t="s">
        <v>280</v>
      </c>
      <c r="C217" s="28" t="s">
        <v>18</v>
      </c>
      <c r="D217" s="47">
        <v>625</v>
      </c>
      <c r="E217" s="29"/>
      <c r="F217" s="27"/>
    </row>
    <row r="218" spans="2:6" x14ac:dyDescent="0.3">
      <c r="B218" s="28" t="s">
        <v>281</v>
      </c>
      <c r="C218" s="28" t="s">
        <v>18</v>
      </c>
      <c r="D218" s="47">
        <v>895</v>
      </c>
      <c r="E218" s="29"/>
      <c r="F218" s="27"/>
    </row>
    <row r="219" spans="2:6" x14ac:dyDescent="0.3">
      <c r="B219" s="28" t="s">
        <v>282</v>
      </c>
      <c r="C219" s="28" t="s">
        <v>283</v>
      </c>
      <c r="D219" s="47">
        <v>980</v>
      </c>
      <c r="E219" s="29"/>
      <c r="F219" s="27"/>
    </row>
    <row r="220" spans="2:6" x14ac:dyDescent="0.3">
      <c r="B220" s="28" t="s">
        <v>586</v>
      </c>
      <c r="C220" s="28" t="s">
        <v>18</v>
      </c>
      <c r="D220" s="47">
        <v>595</v>
      </c>
      <c r="E220" s="29"/>
      <c r="F220" s="27"/>
    </row>
    <row r="221" spans="2:6" x14ac:dyDescent="0.3">
      <c r="B221" s="28" t="s">
        <v>284</v>
      </c>
      <c r="C221" s="28" t="s">
        <v>18</v>
      </c>
      <c r="D221" s="139">
        <v>780</v>
      </c>
      <c r="E221" s="29"/>
      <c r="F221" s="27"/>
    </row>
    <row r="222" spans="2:6" x14ac:dyDescent="0.3">
      <c r="B222" s="28" t="s">
        <v>643</v>
      </c>
      <c r="C222" s="28" t="s">
        <v>644</v>
      </c>
      <c r="D222" s="139">
        <v>500</v>
      </c>
      <c r="E222" s="29"/>
      <c r="F222" s="27"/>
    </row>
    <row r="223" spans="2:6" x14ac:dyDescent="0.3">
      <c r="B223" s="28" t="s">
        <v>285</v>
      </c>
      <c r="C223" s="28" t="s">
        <v>452</v>
      </c>
      <c r="D223" s="47">
        <v>100</v>
      </c>
      <c r="E223" s="29"/>
      <c r="F223" s="27"/>
    </row>
    <row r="224" spans="2:6" x14ac:dyDescent="0.3">
      <c r="B224" s="28" t="s">
        <v>286</v>
      </c>
      <c r="C224" s="28" t="s">
        <v>171</v>
      </c>
      <c r="D224" s="138">
        <v>220</v>
      </c>
      <c r="E224" s="29"/>
      <c r="F224" s="27"/>
    </row>
    <row r="225" spans="2:6" x14ac:dyDescent="0.3">
      <c r="B225" s="28" t="s">
        <v>287</v>
      </c>
      <c r="C225" s="28" t="s">
        <v>171</v>
      </c>
      <c r="D225" s="47">
        <v>1160</v>
      </c>
      <c r="E225" s="29"/>
      <c r="F225" s="27"/>
    </row>
    <row r="226" spans="2:6" x14ac:dyDescent="0.3">
      <c r="B226" s="28" t="s">
        <v>103</v>
      </c>
      <c r="C226" s="28" t="s">
        <v>94</v>
      </c>
      <c r="D226" s="139">
        <v>175</v>
      </c>
      <c r="E226" s="29"/>
      <c r="F226" s="27"/>
    </row>
    <row r="227" spans="2:6" x14ac:dyDescent="0.3">
      <c r="B227" s="28" t="s">
        <v>103</v>
      </c>
      <c r="C227" s="28" t="s">
        <v>305</v>
      </c>
      <c r="D227" s="47">
        <v>810</v>
      </c>
      <c r="E227" s="29"/>
      <c r="F227" s="27"/>
    </row>
    <row r="228" spans="2:6" x14ac:dyDescent="0.3">
      <c r="B228" s="28" t="s">
        <v>288</v>
      </c>
      <c r="C228" s="28" t="s">
        <v>34</v>
      </c>
      <c r="D228" s="139">
        <v>180</v>
      </c>
      <c r="E228" s="29"/>
      <c r="F228" s="27"/>
    </row>
    <row r="229" spans="2:6" x14ac:dyDescent="0.3">
      <c r="B229" s="28" t="s">
        <v>288</v>
      </c>
      <c r="C229" s="28" t="s">
        <v>25</v>
      </c>
      <c r="D229" s="47">
        <v>920</v>
      </c>
      <c r="E229" s="29"/>
      <c r="F229" s="27"/>
    </row>
    <row r="230" spans="2:6" x14ac:dyDescent="0.3">
      <c r="B230" s="28" t="s">
        <v>103</v>
      </c>
      <c r="C230" s="28" t="s">
        <v>25</v>
      </c>
      <c r="D230" s="47">
        <v>810</v>
      </c>
      <c r="E230" s="29"/>
      <c r="F230" s="27"/>
    </row>
    <row r="231" spans="2:6" x14ac:dyDescent="0.3">
      <c r="B231" s="28" t="s">
        <v>103</v>
      </c>
      <c r="C231" s="28" t="s">
        <v>289</v>
      </c>
      <c r="D231" s="47">
        <v>40</v>
      </c>
      <c r="E231" s="29"/>
      <c r="F231" s="27"/>
    </row>
    <row r="232" spans="2:6" x14ac:dyDescent="0.3">
      <c r="B232" s="28" t="s">
        <v>557</v>
      </c>
      <c r="C232" s="28" t="s">
        <v>174</v>
      </c>
      <c r="D232" s="47">
        <v>430</v>
      </c>
      <c r="E232" s="29"/>
      <c r="F232" s="27"/>
    </row>
    <row r="233" spans="2:6" x14ac:dyDescent="0.3">
      <c r="B233" s="28" t="s">
        <v>558</v>
      </c>
      <c r="C233" s="28" t="s">
        <v>174</v>
      </c>
      <c r="D233" s="47">
        <v>400</v>
      </c>
      <c r="E233" s="29"/>
      <c r="F233" s="27"/>
    </row>
    <row r="234" spans="2:6" x14ac:dyDescent="0.3">
      <c r="B234" s="28" t="s">
        <v>290</v>
      </c>
      <c r="C234" s="28" t="s">
        <v>64</v>
      </c>
      <c r="D234" s="47">
        <v>1183.5</v>
      </c>
      <c r="E234" s="29"/>
      <c r="F234" s="27"/>
    </row>
    <row r="235" spans="2:6" x14ac:dyDescent="0.3">
      <c r="B235" s="28" t="s">
        <v>290</v>
      </c>
      <c r="C235" s="28" t="s">
        <v>291</v>
      </c>
      <c r="D235" s="47">
        <v>130</v>
      </c>
      <c r="E235" s="29"/>
      <c r="F235" s="27"/>
    </row>
    <row r="236" spans="2:6" x14ac:dyDescent="0.3">
      <c r="B236" s="28" t="s">
        <v>292</v>
      </c>
      <c r="C236" s="28" t="s">
        <v>293</v>
      </c>
      <c r="D236" s="47">
        <v>55</v>
      </c>
      <c r="E236" s="29"/>
      <c r="F236" s="27"/>
    </row>
    <row r="237" spans="2:6" x14ac:dyDescent="0.3">
      <c r="B237" s="28" t="s">
        <v>294</v>
      </c>
      <c r="C237" s="28" t="s">
        <v>295</v>
      </c>
      <c r="D237" s="138">
        <v>311.8</v>
      </c>
      <c r="E237" s="29"/>
      <c r="F237" s="27"/>
    </row>
    <row r="238" spans="2:6" x14ac:dyDescent="0.3">
      <c r="B238" s="28" t="s">
        <v>294</v>
      </c>
      <c r="C238" s="28" t="s">
        <v>112</v>
      </c>
      <c r="D238" s="138">
        <v>989.6</v>
      </c>
      <c r="E238" s="29"/>
      <c r="F238" s="27"/>
    </row>
    <row r="239" spans="2:6" x14ac:dyDescent="0.3">
      <c r="B239" s="28" t="s">
        <v>296</v>
      </c>
      <c r="C239" s="28" t="s">
        <v>297</v>
      </c>
      <c r="D239" s="138">
        <v>445.5</v>
      </c>
      <c r="E239" s="29"/>
      <c r="F239" s="27"/>
    </row>
    <row r="240" spans="2:6" x14ac:dyDescent="0.3">
      <c r="B240" s="28" t="s">
        <v>296</v>
      </c>
      <c r="C240" s="28" t="s">
        <v>112</v>
      </c>
      <c r="D240" s="138">
        <v>1676.7</v>
      </c>
      <c r="E240" s="29"/>
      <c r="F240" s="27"/>
    </row>
    <row r="241" spans="2:6" x14ac:dyDescent="0.3">
      <c r="B241" s="28" t="s">
        <v>570</v>
      </c>
      <c r="C241" s="28" t="s">
        <v>25</v>
      </c>
      <c r="D241" s="139">
        <v>565</v>
      </c>
      <c r="E241" s="29"/>
      <c r="F241" s="27"/>
    </row>
    <row r="242" spans="2:6" x14ac:dyDescent="0.3">
      <c r="B242" s="28" t="s">
        <v>298</v>
      </c>
      <c r="C242" s="28" t="s">
        <v>64</v>
      </c>
      <c r="D242" s="138">
        <v>4827.6000000000004</v>
      </c>
      <c r="E242" s="29"/>
      <c r="F242" s="27"/>
    </row>
    <row r="243" spans="2:6" x14ac:dyDescent="0.3">
      <c r="B243" s="28" t="s">
        <v>299</v>
      </c>
      <c r="C243" s="28" t="s">
        <v>64</v>
      </c>
      <c r="D243" s="138">
        <v>1760.4</v>
      </c>
      <c r="E243" s="29"/>
      <c r="F243" s="27"/>
    </row>
    <row r="244" spans="2:6" x14ac:dyDescent="0.3">
      <c r="B244" s="28" t="s">
        <v>300</v>
      </c>
      <c r="C244" s="28" t="s">
        <v>94</v>
      </c>
      <c r="D244" s="138">
        <v>70</v>
      </c>
      <c r="E244" s="29"/>
      <c r="F244" s="27"/>
    </row>
    <row r="245" spans="2:6" x14ac:dyDescent="0.3">
      <c r="B245" s="28" t="s">
        <v>301</v>
      </c>
      <c r="C245" s="28" t="s">
        <v>112</v>
      </c>
      <c r="D245" s="138">
        <v>723.6</v>
      </c>
      <c r="E245" s="29"/>
      <c r="F245" s="27"/>
    </row>
    <row r="246" spans="2:6" x14ac:dyDescent="0.3">
      <c r="B246" s="28" t="s">
        <v>302</v>
      </c>
      <c r="C246" s="28" t="s">
        <v>171</v>
      </c>
      <c r="D246" s="138">
        <v>55.8</v>
      </c>
      <c r="E246" s="29"/>
      <c r="F246" s="27"/>
    </row>
    <row r="247" spans="2:6" x14ac:dyDescent="0.3">
      <c r="B247" s="28" t="s">
        <v>303</v>
      </c>
      <c r="C247" s="28" t="s">
        <v>34</v>
      </c>
      <c r="D247" s="138">
        <v>307.3</v>
      </c>
      <c r="E247" s="29"/>
      <c r="F247" s="27"/>
    </row>
    <row r="248" spans="2:6" x14ac:dyDescent="0.3">
      <c r="B248" s="28" t="s">
        <v>304</v>
      </c>
      <c r="C248" s="28" t="s">
        <v>94</v>
      </c>
      <c r="D248" s="138">
        <v>60</v>
      </c>
      <c r="E248" s="29"/>
      <c r="F248" s="27"/>
    </row>
    <row r="249" spans="2:6" x14ac:dyDescent="0.3">
      <c r="B249" s="28" t="s">
        <v>304</v>
      </c>
      <c r="C249" s="28" t="s">
        <v>305</v>
      </c>
      <c r="D249" s="138">
        <v>222.8</v>
      </c>
      <c r="E249" s="29"/>
      <c r="F249" s="27"/>
    </row>
    <row r="250" spans="2:6" x14ac:dyDescent="0.3">
      <c r="B250" s="28" t="s">
        <v>306</v>
      </c>
      <c r="C250" s="28" t="s">
        <v>307</v>
      </c>
      <c r="D250" s="138">
        <v>174.1</v>
      </c>
      <c r="E250" s="29"/>
      <c r="F250" s="27"/>
    </row>
    <row r="251" spans="2:6" x14ac:dyDescent="0.3">
      <c r="B251" s="28" t="s">
        <v>308</v>
      </c>
      <c r="C251" s="28" t="s">
        <v>174</v>
      </c>
      <c r="D251" s="138">
        <v>192.8</v>
      </c>
      <c r="E251" s="29"/>
      <c r="F251" s="27"/>
    </row>
    <row r="252" spans="2:6" x14ac:dyDescent="0.3">
      <c r="B252" s="28" t="s">
        <v>309</v>
      </c>
      <c r="C252" s="28" t="s">
        <v>171</v>
      </c>
      <c r="D252" s="138">
        <v>274.2</v>
      </c>
      <c r="E252" s="29"/>
      <c r="F252" s="27"/>
    </row>
    <row r="253" spans="2:6" x14ac:dyDescent="0.3">
      <c r="B253" s="28"/>
      <c r="C253" s="28"/>
      <c r="D253" s="47"/>
      <c r="E253" s="29"/>
      <c r="F253" s="27"/>
    </row>
    <row r="254" spans="2:6" x14ac:dyDescent="0.3">
      <c r="B254" s="32" t="s">
        <v>24</v>
      </c>
      <c r="C254" s="28"/>
      <c r="D254" s="47"/>
      <c r="E254" s="29"/>
      <c r="F254" s="27"/>
    </row>
    <row r="255" spans="2:6" x14ac:dyDescent="0.3">
      <c r="B255" s="28" t="s">
        <v>36</v>
      </c>
      <c r="C255" s="28"/>
      <c r="D255" s="47"/>
      <c r="E255" s="29"/>
      <c r="F255" s="27"/>
    </row>
    <row r="256" spans="2:6" x14ac:dyDescent="0.3">
      <c r="B256" s="28" t="s">
        <v>616</v>
      </c>
      <c r="C256" s="28" t="s">
        <v>112</v>
      </c>
      <c r="D256" s="47">
        <v>340</v>
      </c>
      <c r="E256" s="29"/>
      <c r="F256" s="27"/>
    </row>
    <row r="257" spans="2:6" x14ac:dyDescent="0.3">
      <c r="B257" s="28" t="s">
        <v>618</v>
      </c>
      <c r="C257" s="28" t="s">
        <v>343</v>
      </c>
      <c r="D257" s="47">
        <v>440</v>
      </c>
      <c r="E257" s="29"/>
      <c r="F257" s="27"/>
    </row>
    <row r="258" spans="2:6" x14ac:dyDescent="0.3">
      <c r="B258" s="28" t="s">
        <v>310</v>
      </c>
      <c r="C258" s="28" t="s">
        <v>311</v>
      </c>
      <c r="D258" s="139">
        <v>65</v>
      </c>
      <c r="E258" s="29"/>
      <c r="F258" s="27"/>
    </row>
    <row r="259" spans="2:6" x14ac:dyDescent="0.3">
      <c r="B259" s="28" t="s">
        <v>310</v>
      </c>
      <c r="C259" s="28" t="s">
        <v>94</v>
      </c>
      <c r="D259" s="139">
        <v>220</v>
      </c>
      <c r="E259" s="29"/>
      <c r="F259" s="27"/>
    </row>
    <row r="260" spans="2:6" x14ac:dyDescent="0.3">
      <c r="B260" s="28" t="s">
        <v>310</v>
      </c>
      <c r="C260" s="28" t="s">
        <v>312</v>
      </c>
      <c r="D260" s="139">
        <v>1735</v>
      </c>
      <c r="E260" s="29"/>
      <c r="F260" s="27"/>
    </row>
    <row r="261" spans="2:6" x14ac:dyDescent="0.3">
      <c r="B261" s="28" t="s">
        <v>453</v>
      </c>
      <c r="C261" s="28" t="s">
        <v>112</v>
      </c>
      <c r="D261" s="139">
        <v>520</v>
      </c>
      <c r="E261" s="29"/>
      <c r="F261" s="27"/>
    </row>
    <row r="262" spans="2:6" x14ac:dyDescent="0.3">
      <c r="B262" s="28" t="s">
        <v>454</v>
      </c>
      <c r="C262" s="28" t="s">
        <v>112</v>
      </c>
      <c r="D262" s="139">
        <v>520</v>
      </c>
      <c r="E262" s="29"/>
      <c r="F262" s="27"/>
    </row>
    <row r="263" spans="2:6" x14ac:dyDescent="0.3">
      <c r="B263" s="28" t="s">
        <v>97</v>
      </c>
      <c r="C263" s="28" t="s">
        <v>64</v>
      </c>
      <c r="D263" s="139">
        <v>210</v>
      </c>
      <c r="E263" s="29"/>
      <c r="F263" s="27"/>
    </row>
    <row r="264" spans="2:6" x14ac:dyDescent="0.3">
      <c r="B264" s="28" t="s">
        <v>635</v>
      </c>
      <c r="C264" s="28" t="s">
        <v>25</v>
      </c>
      <c r="D264" s="139">
        <v>435</v>
      </c>
      <c r="E264" s="29"/>
      <c r="F264" s="27"/>
    </row>
    <row r="265" spans="2:6" x14ac:dyDescent="0.3">
      <c r="B265" s="28" t="s">
        <v>26</v>
      </c>
      <c r="C265" s="28" t="s">
        <v>289</v>
      </c>
      <c r="D265" s="139">
        <v>130</v>
      </c>
      <c r="E265" s="29"/>
      <c r="F265" s="27"/>
    </row>
    <row r="266" spans="2:6" x14ac:dyDescent="0.3">
      <c r="B266" s="28" t="s">
        <v>26</v>
      </c>
      <c r="C266" s="28" t="s">
        <v>64</v>
      </c>
      <c r="D266" s="139">
        <v>290</v>
      </c>
      <c r="E266" s="29"/>
      <c r="F266" s="27"/>
    </row>
    <row r="267" spans="2:6" x14ac:dyDescent="0.3">
      <c r="B267" s="137" t="s">
        <v>26</v>
      </c>
      <c r="C267" s="137" t="s">
        <v>94</v>
      </c>
      <c r="D267" s="138">
        <v>295</v>
      </c>
      <c r="E267" s="29"/>
      <c r="F267" s="27"/>
    </row>
    <row r="268" spans="2:6" s="147" customFormat="1" x14ac:dyDescent="0.3">
      <c r="B268" s="148" t="s">
        <v>580</v>
      </c>
      <c r="C268" s="148" t="s">
        <v>34</v>
      </c>
      <c r="D268" s="139">
        <v>270</v>
      </c>
      <c r="E268" s="149"/>
      <c r="F268" s="148"/>
    </row>
    <row r="269" spans="2:6" x14ac:dyDescent="0.3">
      <c r="B269" s="28" t="s">
        <v>455</v>
      </c>
      <c r="C269" s="28" t="s">
        <v>559</v>
      </c>
      <c r="D269" s="139">
        <v>750</v>
      </c>
      <c r="E269" s="29"/>
      <c r="F269" s="27"/>
    </row>
    <row r="270" spans="2:6" x14ac:dyDescent="0.3">
      <c r="B270" s="28" t="s">
        <v>573</v>
      </c>
      <c r="C270" s="28" t="s">
        <v>34</v>
      </c>
      <c r="D270" s="138">
        <v>450</v>
      </c>
      <c r="E270" s="29"/>
      <c r="F270" s="27"/>
    </row>
    <row r="271" spans="2:6" x14ac:dyDescent="0.3">
      <c r="B271" s="28" t="s">
        <v>573</v>
      </c>
      <c r="C271" s="28" t="s">
        <v>25</v>
      </c>
      <c r="D271" s="139">
        <v>2000</v>
      </c>
      <c r="E271" s="29"/>
      <c r="F271" s="27"/>
    </row>
    <row r="272" spans="2:6" x14ac:dyDescent="0.3">
      <c r="B272" s="28" t="s">
        <v>574</v>
      </c>
      <c r="C272" s="28" t="s">
        <v>25</v>
      </c>
      <c r="D272" s="139">
        <v>2315</v>
      </c>
      <c r="E272" s="29"/>
      <c r="F272" s="27"/>
    </row>
    <row r="273" spans="2:6" x14ac:dyDescent="0.3">
      <c r="B273" s="28" t="s">
        <v>574</v>
      </c>
      <c r="C273" s="28" t="s">
        <v>34</v>
      </c>
      <c r="D273" s="139">
        <v>560</v>
      </c>
      <c r="E273" s="29"/>
      <c r="F273" s="27"/>
    </row>
    <row r="274" spans="2:6" x14ac:dyDescent="0.3">
      <c r="B274" s="28" t="s">
        <v>575</v>
      </c>
      <c r="C274" s="28" t="s">
        <v>25</v>
      </c>
      <c r="D274" s="139"/>
      <c r="E274" s="29"/>
      <c r="F274" s="27"/>
    </row>
    <row r="275" spans="2:6" x14ac:dyDescent="0.3">
      <c r="B275" s="28" t="s">
        <v>576</v>
      </c>
      <c r="C275" s="28" t="s">
        <v>25</v>
      </c>
      <c r="D275" s="139">
        <v>1700</v>
      </c>
      <c r="E275" s="29"/>
      <c r="F275" s="27"/>
    </row>
    <row r="276" spans="2:6" x14ac:dyDescent="0.3">
      <c r="B276" s="28" t="s">
        <v>577</v>
      </c>
      <c r="C276" s="28" t="s">
        <v>25</v>
      </c>
      <c r="D276" s="139">
        <v>2981</v>
      </c>
      <c r="E276" s="29"/>
      <c r="F276" s="27"/>
    </row>
    <row r="277" spans="2:6" x14ac:dyDescent="0.3">
      <c r="B277" s="28" t="s">
        <v>577</v>
      </c>
      <c r="C277" s="28" t="s">
        <v>34</v>
      </c>
      <c r="D277" s="139">
        <v>720</v>
      </c>
      <c r="E277" s="29"/>
      <c r="F277" s="27"/>
    </row>
    <row r="278" spans="2:6" x14ac:dyDescent="0.3">
      <c r="B278" s="28" t="s">
        <v>578</v>
      </c>
      <c r="C278" s="28" t="s">
        <v>25</v>
      </c>
      <c r="D278" s="139">
        <v>1646</v>
      </c>
      <c r="E278" s="29"/>
      <c r="F278" s="27"/>
    </row>
    <row r="279" spans="2:6" x14ac:dyDescent="0.3">
      <c r="B279" s="28" t="s">
        <v>589</v>
      </c>
      <c r="C279" s="28" t="s">
        <v>313</v>
      </c>
      <c r="D279" s="139">
        <v>4900</v>
      </c>
      <c r="E279" s="29"/>
      <c r="F279" s="27"/>
    </row>
    <row r="280" spans="2:6" x14ac:dyDescent="0.3">
      <c r="B280" s="28" t="s">
        <v>590</v>
      </c>
      <c r="C280" s="28" t="s">
        <v>25</v>
      </c>
      <c r="D280" s="139">
        <v>755</v>
      </c>
      <c r="E280" s="29"/>
      <c r="F280" s="27"/>
    </row>
    <row r="281" spans="2:6" x14ac:dyDescent="0.3">
      <c r="B281" s="28" t="s">
        <v>65</v>
      </c>
      <c r="C281" s="28" t="s">
        <v>31</v>
      </c>
      <c r="D281" s="139">
        <v>470</v>
      </c>
      <c r="E281" s="29"/>
      <c r="F281" s="27"/>
    </row>
    <row r="282" spans="2:6" x14ac:dyDescent="0.3">
      <c r="B282" s="28" t="s">
        <v>314</v>
      </c>
      <c r="C282" s="28" t="s">
        <v>94</v>
      </c>
      <c r="D282" s="139">
        <v>110</v>
      </c>
      <c r="E282" s="29"/>
      <c r="F282" s="27"/>
    </row>
    <row r="283" spans="2:6" x14ac:dyDescent="0.3">
      <c r="B283" s="28" t="s">
        <v>315</v>
      </c>
      <c r="C283" s="28" t="s">
        <v>112</v>
      </c>
      <c r="D283" s="139">
        <v>50</v>
      </c>
      <c r="E283" s="29"/>
      <c r="F283" s="27"/>
    </row>
    <row r="284" spans="2:6" x14ac:dyDescent="0.3">
      <c r="B284" s="28" t="s">
        <v>562</v>
      </c>
      <c r="C284" s="28" t="s">
        <v>316</v>
      </c>
      <c r="D284" s="139">
        <v>145</v>
      </c>
      <c r="E284" s="29"/>
      <c r="F284" s="27"/>
    </row>
    <row r="285" spans="2:6" x14ac:dyDescent="0.3">
      <c r="B285" s="28" t="s">
        <v>561</v>
      </c>
      <c r="C285" s="28" t="s">
        <v>39</v>
      </c>
      <c r="D285" s="139">
        <v>470</v>
      </c>
      <c r="E285" s="29"/>
      <c r="F285" s="27"/>
    </row>
    <row r="286" spans="2:6" x14ac:dyDescent="0.3">
      <c r="B286" s="28" t="s">
        <v>33</v>
      </c>
      <c r="C286" s="28" t="s">
        <v>94</v>
      </c>
      <c r="D286" s="139">
        <v>820</v>
      </c>
      <c r="E286" s="29"/>
      <c r="F286" s="27"/>
    </row>
    <row r="287" spans="2:6" x14ac:dyDescent="0.3">
      <c r="B287" s="28" t="s">
        <v>456</v>
      </c>
      <c r="C287" s="28" t="s">
        <v>94</v>
      </c>
      <c r="D287" s="139">
        <v>765</v>
      </c>
      <c r="E287" s="29"/>
      <c r="F287" s="27"/>
    </row>
    <row r="288" spans="2:6" x14ac:dyDescent="0.3">
      <c r="B288" s="28" t="s">
        <v>79</v>
      </c>
      <c r="C288" s="28" t="s">
        <v>94</v>
      </c>
      <c r="D288" s="139">
        <v>270</v>
      </c>
      <c r="E288" s="29"/>
      <c r="F288" s="27"/>
    </row>
    <row r="289" spans="2:7" x14ac:dyDescent="0.3">
      <c r="B289" s="28" t="s">
        <v>96</v>
      </c>
      <c r="C289" s="28" t="s">
        <v>289</v>
      </c>
      <c r="D289" s="139">
        <v>175</v>
      </c>
      <c r="E289" s="29"/>
      <c r="F289" s="27"/>
    </row>
    <row r="290" spans="2:7" x14ac:dyDescent="0.3">
      <c r="B290" s="28" t="s">
        <v>96</v>
      </c>
      <c r="C290" s="28" t="s">
        <v>64</v>
      </c>
      <c r="D290" s="139">
        <v>370</v>
      </c>
      <c r="E290" s="29"/>
      <c r="F290" s="27"/>
    </row>
    <row r="291" spans="2:7" x14ac:dyDescent="0.3">
      <c r="B291" s="28" t="s">
        <v>96</v>
      </c>
      <c r="C291" s="28" t="s">
        <v>94</v>
      </c>
      <c r="D291" s="139">
        <v>1045</v>
      </c>
      <c r="E291" s="29"/>
      <c r="F291" s="27"/>
    </row>
    <row r="292" spans="2:7" x14ac:dyDescent="0.3">
      <c r="B292" s="28" t="s">
        <v>317</v>
      </c>
      <c r="C292" s="28" t="s">
        <v>31</v>
      </c>
      <c r="D292" s="139">
        <v>340</v>
      </c>
      <c r="E292" s="29"/>
      <c r="F292" s="27"/>
    </row>
    <row r="293" spans="2:7" x14ac:dyDescent="0.3">
      <c r="B293" s="28" t="s">
        <v>317</v>
      </c>
      <c r="C293" s="28" t="s">
        <v>88</v>
      </c>
      <c r="D293" s="139">
        <v>85</v>
      </c>
      <c r="E293" s="29"/>
      <c r="F293" s="27"/>
      <c r="G293">
        <v>4</v>
      </c>
    </row>
    <row r="294" spans="2:7" x14ac:dyDescent="0.3">
      <c r="B294" s="28" t="s">
        <v>28</v>
      </c>
      <c r="C294" s="28" t="s">
        <v>457</v>
      </c>
      <c r="D294" s="139">
        <v>875</v>
      </c>
      <c r="E294" s="29"/>
      <c r="F294" s="27"/>
      <c r="G294" s="72">
        <f>D293*G293</f>
        <v>340</v>
      </c>
    </row>
    <row r="295" spans="2:7" x14ac:dyDescent="0.3">
      <c r="B295" s="28" t="s">
        <v>28</v>
      </c>
      <c r="C295" s="28" t="s">
        <v>112</v>
      </c>
      <c r="D295" s="139">
        <v>1730</v>
      </c>
      <c r="E295" s="29"/>
      <c r="F295" s="27"/>
    </row>
    <row r="296" spans="2:7" x14ac:dyDescent="0.3">
      <c r="B296" s="28" t="s">
        <v>318</v>
      </c>
      <c r="C296" s="28" t="s">
        <v>289</v>
      </c>
      <c r="D296" s="139">
        <v>70</v>
      </c>
      <c r="E296" s="29"/>
      <c r="F296" s="27"/>
    </row>
    <row r="297" spans="2:7" x14ac:dyDescent="0.3">
      <c r="B297" s="28" t="s">
        <v>571</v>
      </c>
      <c r="C297" s="28" t="s">
        <v>88</v>
      </c>
      <c r="D297" s="139">
        <v>800</v>
      </c>
      <c r="E297" s="29"/>
      <c r="F297" s="27"/>
    </row>
    <row r="298" spans="2:7" x14ac:dyDescent="0.3">
      <c r="B298" s="28" t="s">
        <v>319</v>
      </c>
      <c r="C298" s="28" t="s">
        <v>289</v>
      </c>
      <c r="D298" s="139">
        <v>100</v>
      </c>
      <c r="E298" s="29"/>
      <c r="F298" s="27"/>
    </row>
    <row r="299" spans="2:7" x14ac:dyDescent="0.3">
      <c r="B299" s="28" t="s">
        <v>320</v>
      </c>
      <c r="C299" s="28" t="s">
        <v>289</v>
      </c>
      <c r="D299" s="138">
        <v>197.8</v>
      </c>
      <c r="E299" s="29"/>
      <c r="F299" s="27"/>
    </row>
    <row r="300" spans="2:7" x14ac:dyDescent="0.3">
      <c r="B300" s="28" t="s">
        <v>321</v>
      </c>
      <c r="C300" s="28" t="s">
        <v>94</v>
      </c>
      <c r="D300" s="139">
        <v>1090</v>
      </c>
      <c r="E300" s="29"/>
      <c r="F300" s="27"/>
    </row>
    <row r="301" spans="2:7" x14ac:dyDescent="0.3">
      <c r="B301" s="28" t="s">
        <v>321</v>
      </c>
      <c r="C301" s="28" t="s">
        <v>291</v>
      </c>
      <c r="D301" s="139">
        <v>114</v>
      </c>
      <c r="E301" s="29"/>
      <c r="F301" s="27"/>
    </row>
    <row r="302" spans="2:7" x14ac:dyDescent="0.3">
      <c r="B302" s="28" t="s">
        <v>321</v>
      </c>
      <c r="C302" s="28" t="s">
        <v>106</v>
      </c>
      <c r="D302" s="139">
        <v>170</v>
      </c>
      <c r="E302" s="29"/>
      <c r="F302" s="27"/>
    </row>
    <row r="303" spans="2:7" x14ac:dyDescent="0.3">
      <c r="B303" s="28" t="s">
        <v>560</v>
      </c>
      <c r="C303" s="28" t="s">
        <v>25</v>
      </c>
      <c r="D303" s="139">
        <v>1385</v>
      </c>
      <c r="E303" s="29"/>
      <c r="F303" s="27"/>
    </row>
    <row r="304" spans="2:7" x14ac:dyDescent="0.3">
      <c r="B304" s="28" t="s">
        <v>560</v>
      </c>
      <c r="C304" s="28" t="s">
        <v>34</v>
      </c>
      <c r="D304" s="139">
        <v>315</v>
      </c>
      <c r="E304" s="29"/>
      <c r="F304" s="27"/>
    </row>
    <row r="305" spans="2:6" x14ac:dyDescent="0.3">
      <c r="B305" s="28" t="s">
        <v>322</v>
      </c>
      <c r="C305" s="28" t="s">
        <v>94</v>
      </c>
      <c r="D305" s="138">
        <v>168.8</v>
      </c>
      <c r="E305" s="29"/>
      <c r="F305" s="27"/>
    </row>
    <row r="306" spans="2:6" x14ac:dyDescent="0.3">
      <c r="B306" s="28" t="s">
        <v>323</v>
      </c>
      <c r="C306" s="28" t="s">
        <v>88</v>
      </c>
      <c r="D306" s="139">
        <v>40</v>
      </c>
      <c r="E306" s="29"/>
      <c r="F306" s="27"/>
    </row>
    <row r="307" spans="2:6" x14ac:dyDescent="0.3">
      <c r="B307" s="28" t="s">
        <v>563</v>
      </c>
      <c r="C307" s="28" t="s">
        <v>324</v>
      </c>
      <c r="D307" s="138">
        <v>1615.15</v>
      </c>
      <c r="E307" s="29"/>
      <c r="F307" s="27"/>
    </row>
    <row r="308" spans="2:6" x14ac:dyDescent="0.3">
      <c r="B308" s="28" t="s">
        <v>564</v>
      </c>
      <c r="C308" s="28" t="s">
        <v>64</v>
      </c>
      <c r="D308" s="138">
        <v>668.25</v>
      </c>
      <c r="E308" s="29"/>
      <c r="F308" s="27"/>
    </row>
    <row r="309" spans="2:6" x14ac:dyDescent="0.3">
      <c r="B309" s="28" t="s">
        <v>565</v>
      </c>
      <c r="C309" s="28" t="s">
        <v>64</v>
      </c>
      <c r="D309" s="139">
        <v>762</v>
      </c>
      <c r="E309" s="29"/>
      <c r="F309" s="27"/>
    </row>
    <row r="310" spans="2:6" x14ac:dyDescent="0.3">
      <c r="B310" s="28" t="s">
        <v>572</v>
      </c>
      <c r="C310" s="28" t="s">
        <v>25</v>
      </c>
      <c r="D310" s="139">
        <v>1240</v>
      </c>
      <c r="E310" s="29"/>
      <c r="F310" s="27"/>
    </row>
    <row r="311" spans="2:6" x14ac:dyDescent="0.3">
      <c r="B311" s="28" t="s">
        <v>325</v>
      </c>
      <c r="C311" s="28" t="s">
        <v>94</v>
      </c>
      <c r="D311" s="139">
        <v>330</v>
      </c>
      <c r="E311" s="29"/>
      <c r="F311" s="27"/>
    </row>
    <row r="312" spans="2:6" x14ac:dyDescent="0.3">
      <c r="B312" s="28" t="s">
        <v>566</v>
      </c>
      <c r="C312" s="28" t="s">
        <v>94</v>
      </c>
      <c r="D312" s="139">
        <v>300</v>
      </c>
      <c r="E312" s="29"/>
      <c r="F312" s="27"/>
    </row>
    <row r="313" spans="2:6" x14ac:dyDescent="0.3">
      <c r="B313" s="28" t="s">
        <v>326</v>
      </c>
      <c r="C313" s="28" t="s">
        <v>94</v>
      </c>
      <c r="D313" s="139">
        <v>140</v>
      </c>
      <c r="E313" s="29"/>
      <c r="F313" s="27"/>
    </row>
    <row r="314" spans="2:6" x14ac:dyDescent="0.3">
      <c r="B314" s="28" t="s">
        <v>326</v>
      </c>
      <c r="C314" s="28" t="s">
        <v>305</v>
      </c>
      <c r="D314" s="138">
        <v>1242</v>
      </c>
      <c r="E314" s="29"/>
      <c r="F314" s="27"/>
    </row>
    <row r="315" spans="2:6" x14ac:dyDescent="0.3">
      <c r="B315" s="28" t="s">
        <v>326</v>
      </c>
      <c r="C315" s="28" t="s">
        <v>324</v>
      </c>
      <c r="D315" s="139">
        <v>2940</v>
      </c>
      <c r="E315" s="29"/>
      <c r="F315" s="146"/>
    </row>
    <row r="316" spans="2:6" x14ac:dyDescent="0.3">
      <c r="B316" s="28" t="s">
        <v>327</v>
      </c>
      <c r="C316" s="28" t="s">
        <v>102</v>
      </c>
      <c r="D316" s="139">
        <v>195</v>
      </c>
      <c r="E316" s="29"/>
      <c r="F316" s="27"/>
    </row>
    <row r="317" spans="2:6" x14ac:dyDescent="0.3">
      <c r="B317" s="28" t="s">
        <v>327</v>
      </c>
      <c r="C317" s="28" t="s">
        <v>94</v>
      </c>
      <c r="D317" s="139">
        <v>2151</v>
      </c>
      <c r="E317" s="29"/>
      <c r="F317" s="27"/>
    </row>
    <row r="318" spans="2:6" x14ac:dyDescent="0.3">
      <c r="B318" s="28" t="s">
        <v>35</v>
      </c>
      <c r="C318" s="28" t="s">
        <v>94</v>
      </c>
      <c r="D318" s="139">
        <v>3225</v>
      </c>
      <c r="E318" s="29"/>
      <c r="F318" s="27"/>
    </row>
    <row r="319" spans="2:6" x14ac:dyDescent="0.3">
      <c r="B319" s="28" t="s">
        <v>488</v>
      </c>
      <c r="C319" s="28" t="s">
        <v>94</v>
      </c>
      <c r="D319" s="139">
        <v>420</v>
      </c>
      <c r="E319" s="29"/>
      <c r="F319" s="27"/>
    </row>
    <row r="320" spans="2:6" x14ac:dyDescent="0.3">
      <c r="B320" s="28" t="s">
        <v>489</v>
      </c>
      <c r="C320" s="28" t="s">
        <v>94</v>
      </c>
      <c r="D320" s="139">
        <v>2265</v>
      </c>
      <c r="E320" s="29"/>
      <c r="F320" s="27"/>
    </row>
    <row r="321" spans="2:6" x14ac:dyDescent="0.3">
      <c r="B321" s="28" t="s">
        <v>567</v>
      </c>
      <c r="C321" s="28" t="s">
        <v>94</v>
      </c>
      <c r="D321" s="139">
        <v>4255</v>
      </c>
      <c r="E321" s="29"/>
      <c r="F321" s="27"/>
    </row>
    <row r="322" spans="2:6" x14ac:dyDescent="0.3">
      <c r="B322" s="28" t="s">
        <v>568</v>
      </c>
      <c r="C322" s="28" t="s">
        <v>569</v>
      </c>
      <c r="D322" s="139">
        <v>155</v>
      </c>
      <c r="E322" s="29"/>
      <c r="F322" s="27"/>
    </row>
    <row r="323" spans="2:6" x14ac:dyDescent="0.3">
      <c r="B323" s="28" t="s">
        <v>579</v>
      </c>
      <c r="C323" s="28" t="s">
        <v>569</v>
      </c>
      <c r="D323" s="139">
        <v>180</v>
      </c>
      <c r="E323" s="29"/>
      <c r="F323" s="27"/>
    </row>
    <row r="324" spans="2:6" x14ac:dyDescent="0.3">
      <c r="B324" s="28" t="s">
        <v>328</v>
      </c>
      <c r="C324" s="28" t="s">
        <v>329</v>
      </c>
      <c r="D324" s="139">
        <v>1427</v>
      </c>
      <c r="E324" s="29"/>
      <c r="F324" s="27"/>
    </row>
    <row r="325" spans="2:6" x14ac:dyDescent="0.3">
      <c r="B325" s="28" t="s">
        <v>458</v>
      </c>
      <c r="C325" s="28" t="s">
        <v>25</v>
      </c>
      <c r="D325" s="139">
        <v>625</v>
      </c>
      <c r="E325" s="29"/>
      <c r="F325" s="27"/>
    </row>
    <row r="326" spans="2:6" x14ac:dyDescent="0.3">
      <c r="B326" s="28" t="s">
        <v>458</v>
      </c>
      <c r="C326" s="28" t="s">
        <v>34</v>
      </c>
      <c r="D326" s="139">
        <v>230</v>
      </c>
      <c r="E326" s="29"/>
      <c r="F326" s="27"/>
    </row>
    <row r="327" spans="2:6" x14ac:dyDescent="0.3">
      <c r="B327" s="28" t="s">
        <v>330</v>
      </c>
      <c r="C327" s="28" t="s">
        <v>34</v>
      </c>
      <c r="D327" s="139">
        <v>752</v>
      </c>
      <c r="E327" s="29"/>
      <c r="F327" s="27"/>
    </row>
    <row r="328" spans="2:6" x14ac:dyDescent="0.3">
      <c r="B328" s="28" t="s">
        <v>331</v>
      </c>
      <c r="C328" s="28" t="s">
        <v>106</v>
      </c>
      <c r="D328" s="139">
        <v>65</v>
      </c>
      <c r="E328" s="29"/>
      <c r="F328" s="27"/>
    </row>
    <row r="329" spans="2:6" x14ac:dyDescent="0.3">
      <c r="B329" s="28" t="s">
        <v>500</v>
      </c>
      <c r="C329" s="28" t="s">
        <v>34</v>
      </c>
      <c r="D329" s="138">
        <v>400</v>
      </c>
      <c r="E329" s="29"/>
      <c r="F329" s="27"/>
    </row>
    <row r="330" spans="2:6" x14ac:dyDescent="0.3">
      <c r="B330" s="28"/>
      <c r="C330" s="28"/>
      <c r="D330" s="47"/>
      <c r="E330" s="29"/>
      <c r="F330" s="27"/>
    </row>
    <row r="331" spans="2:6" x14ac:dyDescent="0.3">
      <c r="B331" s="32" t="s">
        <v>332</v>
      </c>
      <c r="C331" s="28"/>
      <c r="D331" s="47"/>
      <c r="E331" s="29"/>
      <c r="F331" s="27"/>
    </row>
    <row r="332" spans="2:6" x14ac:dyDescent="0.3">
      <c r="B332" s="28" t="s">
        <v>333</v>
      </c>
      <c r="C332" s="28" t="s">
        <v>25</v>
      </c>
      <c r="D332" s="138">
        <v>425.3</v>
      </c>
      <c r="E332" s="29"/>
      <c r="F332" s="27"/>
    </row>
    <row r="333" spans="2:6" x14ac:dyDescent="0.3">
      <c r="B333" s="28" t="s">
        <v>333</v>
      </c>
      <c r="C333" s="28" t="s">
        <v>34</v>
      </c>
      <c r="D333" s="138">
        <v>117.5</v>
      </c>
      <c r="E333" s="29"/>
      <c r="F333" s="27"/>
    </row>
    <row r="334" spans="2:6" x14ac:dyDescent="0.3">
      <c r="B334" s="28" t="s">
        <v>333</v>
      </c>
      <c r="C334" s="28" t="s">
        <v>324</v>
      </c>
      <c r="D334" s="138">
        <v>1299</v>
      </c>
      <c r="E334" s="29"/>
      <c r="F334" s="27"/>
    </row>
    <row r="335" spans="2:6" x14ac:dyDescent="0.3">
      <c r="B335" s="28" t="s">
        <v>334</v>
      </c>
      <c r="C335" s="28" t="s">
        <v>34</v>
      </c>
      <c r="D335" s="138">
        <v>68.2</v>
      </c>
      <c r="E335" s="29"/>
      <c r="F335" s="27"/>
    </row>
    <row r="336" spans="2:6" x14ac:dyDescent="0.3">
      <c r="B336" s="28" t="s">
        <v>335</v>
      </c>
      <c r="C336" s="28" t="s">
        <v>25</v>
      </c>
      <c r="D336" s="138">
        <v>68.2</v>
      </c>
      <c r="E336" s="29"/>
      <c r="F336" s="27"/>
    </row>
    <row r="337" spans="2:6" x14ac:dyDescent="0.3">
      <c r="B337" s="28" t="s">
        <v>336</v>
      </c>
      <c r="C337" s="28" t="s">
        <v>34</v>
      </c>
      <c r="D337" s="138">
        <v>117.5</v>
      </c>
      <c r="E337" s="29"/>
      <c r="F337" s="27"/>
    </row>
    <row r="338" spans="2:6" x14ac:dyDescent="0.3">
      <c r="B338" s="28" t="s">
        <v>336</v>
      </c>
      <c r="C338" s="28" t="s">
        <v>313</v>
      </c>
      <c r="D338" s="138">
        <v>1676.5</v>
      </c>
      <c r="E338" s="29"/>
      <c r="F338" s="27"/>
    </row>
    <row r="339" spans="2:6" x14ac:dyDescent="0.3">
      <c r="B339" s="28" t="s">
        <v>128</v>
      </c>
      <c r="C339" s="28" t="s">
        <v>25</v>
      </c>
      <c r="D339" s="138">
        <v>476.4</v>
      </c>
      <c r="E339" s="29"/>
      <c r="F339" s="27"/>
    </row>
    <row r="340" spans="2:6" x14ac:dyDescent="0.3">
      <c r="B340" s="28" t="s">
        <v>128</v>
      </c>
      <c r="C340" s="28" t="s">
        <v>34</v>
      </c>
      <c r="D340" s="138">
        <v>122.9</v>
      </c>
      <c r="E340" s="29"/>
      <c r="F340" s="27"/>
    </row>
    <row r="341" spans="2:6" x14ac:dyDescent="0.3">
      <c r="B341" s="28" t="s">
        <v>128</v>
      </c>
      <c r="C341" s="28" t="s">
        <v>313</v>
      </c>
      <c r="D341" s="138">
        <v>1352.5</v>
      </c>
      <c r="E341" s="29"/>
      <c r="F341" s="27"/>
    </row>
    <row r="342" spans="2:6" x14ac:dyDescent="0.3">
      <c r="B342" s="28" t="s">
        <v>337</v>
      </c>
      <c r="C342" s="28" t="s">
        <v>25</v>
      </c>
      <c r="D342" s="138">
        <v>434.7</v>
      </c>
      <c r="E342" s="29"/>
      <c r="F342" s="27"/>
    </row>
    <row r="343" spans="2:6" x14ac:dyDescent="0.3">
      <c r="B343" s="28" t="s">
        <v>337</v>
      </c>
      <c r="C343" s="28" t="s">
        <v>34</v>
      </c>
      <c r="D343" s="138">
        <v>117.5</v>
      </c>
      <c r="E343" s="29"/>
      <c r="F343" s="27"/>
    </row>
    <row r="344" spans="2:6" x14ac:dyDescent="0.3">
      <c r="B344" s="28" t="s">
        <v>337</v>
      </c>
      <c r="C344" s="28" t="s">
        <v>313</v>
      </c>
      <c r="D344" s="138">
        <v>996.3</v>
      </c>
      <c r="E344" s="29"/>
      <c r="F344" s="27"/>
    </row>
    <row r="345" spans="2:6" x14ac:dyDescent="0.3">
      <c r="B345" s="28" t="s">
        <v>338</v>
      </c>
      <c r="C345" s="28" t="s">
        <v>313</v>
      </c>
      <c r="D345" s="138">
        <v>996.3</v>
      </c>
      <c r="E345" s="29"/>
      <c r="F345" s="27"/>
    </row>
    <row r="346" spans="2:6" x14ac:dyDescent="0.3">
      <c r="B346" s="28" t="s">
        <v>339</v>
      </c>
      <c r="C346" s="28" t="s">
        <v>25</v>
      </c>
      <c r="D346" s="138">
        <v>278.7</v>
      </c>
      <c r="E346" s="29"/>
      <c r="F346" s="27"/>
    </row>
    <row r="347" spans="2:6" x14ac:dyDescent="0.3">
      <c r="B347" s="28" t="s">
        <v>338</v>
      </c>
      <c r="C347" s="28" t="s">
        <v>94</v>
      </c>
      <c r="D347" s="138">
        <v>70.7</v>
      </c>
      <c r="E347" s="29"/>
      <c r="F347" s="27"/>
    </row>
    <row r="348" spans="2:6" x14ac:dyDescent="0.3">
      <c r="B348" s="28" t="s">
        <v>340</v>
      </c>
      <c r="C348" s="28" t="s">
        <v>34</v>
      </c>
      <c r="D348" s="138">
        <v>198.7</v>
      </c>
      <c r="E348" s="29"/>
      <c r="F348" s="27"/>
    </row>
    <row r="349" spans="2:6" x14ac:dyDescent="0.3">
      <c r="B349" s="28" t="s">
        <v>340</v>
      </c>
      <c r="C349" s="28" t="s">
        <v>25</v>
      </c>
      <c r="D349" s="138">
        <v>560</v>
      </c>
      <c r="E349" s="29"/>
      <c r="F349" s="27"/>
    </row>
    <row r="350" spans="2:6" x14ac:dyDescent="0.3">
      <c r="B350" s="28" t="s">
        <v>463</v>
      </c>
      <c r="C350" s="28" t="s">
        <v>34</v>
      </c>
      <c r="D350" s="138">
        <v>1280</v>
      </c>
      <c r="E350" s="29"/>
      <c r="F350" s="27"/>
    </row>
    <row r="351" spans="2:6" x14ac:dyDescent="0.3">
      <c r="B351" s="28" t="s">
        <v>463</v>
      </c>
      <c r="C351" s="28" t="s">
        <v>106</v>
      </c>
      <c r="D351" s="138">
        <v>185</v>
      </c>
      <c r="E351" s="29"/>
      <c r="F351" s="27"/>
    </row>
    <row r="352" spans="2:6" x14ac:dyDescent="0.3">
      <c r="B352" s="32" t="s">
        <v>80</v>
      </c>
      <c r="C352" s="28"/>
      <c r="D352" s="138"/>
      <c r="E352" s="41"/>
      <c r="F352" s="27"/>
    </row>
    <row r="353" spans="2:6" x14ac:dyDescent="0.3">
      <c r="B353" s="28" t="s">
        <v>341</v>
      </c>
      <c r="C353" s="28" t="s">
        <v>342</v>
      </c>
      <c r="D353" s="138">
        <v>110.4</v>
      </c>
      <c r="E353" s="41">
        <v>0.96</v>
      </c>
      <c r="F353" s="27"/>
    </row>
    <row r="354" spans="2:6" x14ac:dyDescent="0.3">
      <c r="B354" s="28" t="s">
        <v>341</v>
      </c>
      <c r="C354" s="28" t="s">
        <v>343</v>
      </c>
      <c r="D354" s="138">
        <v>110.4</v>
      </c>
      <c r="E354" s="41">
        <v>0.96</v>
      </c>
      <c r="F354" s="27"/>
    </row>
    <row r="355" spans="2:6" x14ac:dyDescent="0.3">
      <c r="B355" s="28" t="s">
        <v>341</v>
      </c>
      <c r="C355" s="28" t="s">
        <v>174</v>
      </c>
      <c r="D355" s="138">
        <v>110.4</v>
      </c>
      <c r="E355" s="41">
        <v>0.96</v>
      </c>
      <c r="F355" s="27"/>
    </row>
    <row r="356" spans="2:6" x14ac:dyDescent="0.3">
      <c r="B356" s="28" t="s">
        <v>341</v>
      </c>
      <c r="C356" s="28" t="s">
        <v>344</v>
      </c>
      <c r="D356" s="138">
        <v>148.5</v>
      </c>
      <c r="E356" s="41">
        <v>1.29</v>
      </c>
      <c r="F356" s="27"/>
    </row>
    <row r="357" spans="2:6" x14ac:dyDescent="0.3">
      <c r="B357" s="28" t="s">
        <v>341</v>
      </c>
      <c r="C357" s="28" t="s">
        <v>189</v>
      </c>
      <c r="D357" s="138">
        <v>190.9</v>
      </c>
      <c r="E357" s="41">
        <v>1.66</v>
      </c>
      <c r="F357" s="27"/>
    </row>
    <row r="358" spans="2:6" x14ac:dyDescent="0.3">
      <c r="B358" s="28" t="s">
        <v>345</v>
      </c>
      <c r="C358" s="28" t="s">
        <v>189</v>
      </c>
      <c r="D358" s="138">
        <v>232.3</v>
      </c>
      <c r="E358" s="41">
        <v>2.02</v>
      </c>
      <c r="F358" s="27"/>
    </row>
    <row r="359" spans="2:6" x14ac:dyDescent="0.3">
      <c r="B359" s="28" t="s">
        <v>346</v>
      </c>
      <c r="C359" s="28" t="s">
        <v>347</v>
      </c>
      <c r="D359" s="138">
        <v>364.5</v>
      </c>
      <c r="E359" s="41">
        <v>3.17</v>
      </c>
      <c r="F359" s="27"/>
    </row>
    <row r="360" spans="2:6" x14ac:dyDescent="0.3">
      <c r="B360" s="28" t="s">
        <v>348</v>
      </c>
      <c r="C360" s="28" t="s">
        <v>189</v>
      </c>
      <c r="D360" s="138">
        <v>325.39999999999998</v>
      </c>
      <c r="E360" s="41">
        <v>2.83</v>
      </c>
      <c r="F360" s="27"/>
    </row>
    <row r="361" spans="2:6" x14ac:dyDescent="0.3">
      <c r="B361" s="28" t="s">
        <v>349</v>
      </c>
      <c r="C361" s="28" t="s">
        <v>189</v>
      </c>
      <c r="D361" s="138">
        <v>196.6</v>
      </c>
      <c r="E361" s="41">
        <v>1.71</v>
      </c>
      <c r="F361" s="27"/>
    </row>
    <row r="362" spans="2:6" x14ac:dyDescent="0.3">
      <c r="B362" s="28" t="s">
        <v>350</v>
      </c>
      <c r="C362" s="28" t="s">
        <v>344</v>
      </c>
      <c r="D362" s="138">
        <v>280.60000000000002</v>
      </c>
      <c r="E362" s="41">
        <v>2.44</v>
      </c>
      <c r="F362" s="27"/>
    </row>
    <row r="363" spans="2:6" x14ac:dyDescent="0.3">
      <c r="B363" s="28" t="s">
        <v>350</v>
      </c>
      <c r="C363" s="28" t="s">
        <v>189</v>
      </c>
      <c r="D363" s="138">
        <v>410.5</v>
      </c>
      <c r="E363" s="41">
        <v>4.2</v>
      </c>
      <c r="F363" s="27"/>
    </row>
    <row r="364" spans="2:6" x14ac:dyDescent="0.3">
      <c r="B364" s="28" t="s">
        <v>351</v>
      </c>
      <c r="C364" s="28" t="s">
        <v>352</v>
      </c>
      <c r="D364" s="138">
        <v>152.30000000000001</v>
      </c>
      <c r="E364" s="41">
        <v>0.53</v>
      </c>
      <c r="F364" s="27"/>
    </row>
    <row r="365" spans="2:6" x14ac:dyDescent="0.3">
      <c r="B365" s="28" t="s">
        <v>353</v>
      </c>
      <c r="C365" s="28" t="s">
        <v>352</v>
      </c>
      <c r="D365" s="138">
        <v>152.30000000000001</v>
      </c>
      <c r="E365" s="41">
        <v>0.53</v>
      </c>
      <c r="F365" s="27"/>
    </row>
    <row r="366" spans="2:6" x14ac:dyDescent="0.3">
      <c r="B366" s="28" t="s">
        <v>354</v>
      </c>
      <c r="C366" s="28" t="s">
        <v>189</v>
      </c>
      <c r="D366" s="138">
        <v>196.6</v>
      </c>
      <c r="E366" s="41">
        <v>2</v>
      </c>
      <c r="F366" s="27"/>
    </row>
    <row r="367" spans="2:6" x14ac:dyDescent="0.3">
      <c r="B367" s="28" t="s">
        <v>355</v>
      </c>
      <c r="C367" s="28" t="s">
        <v>174</v>
      </c>
      <c r="D367" s="138">
        <v>148.30000000000001</v>
      </c>
      <c r="E367" s="41">
        <v>1.29</v>
      </c>
      <c r="F367" s="27"/>
    </row>
    <row r="368" spans="2:6" x14ac:dyDescent="0.3">
      <c r="B368" s="28" t="s">
        <v>355</v>
      </c>
      <c r="C368" s="28" t="s">
        <v>352</v>
      </c>
      <c r="D368" s="138">
        <v>152.30000000000001</v>
      </c>
      <c r="E368" s="41">
        <v>0.53</v>
      </c>
      <c r="F368" s="27"/>
    </row>
    <row r="369" spans="2:6" x14ac:dyDescent="0.3">
      <c r="B369" s="28" t="s">
        <v>356</v>
      </c>
      <c r="C369" s="28" t="s">
        <v>189</v>
      </c>
      <c r="D369" s="138">
        <v>196.6</v>
      </c>
      <c r="E369" s="41">
        <v>1.71</v>
      </c>
      <c r="F369" s="27"/>
    </row>
    <row r="370" spans="2:6" x14ac:dyDescent="0.3">
      <c r="B370" s="28" t="s">
        <v>356</v>
      </c>
      <c r="C370" s="28" t="s">
        <v>174</v>
      </c>
      <c r="D370" s="138">
        <v>148.30000000000001</v>
      </c>
      <c r="E370" s="41">
        <v>1.29</v>
      </c>
      <c r="F370" s="27"/>
    </row>
    <row r="371" spans="2:6" x14ac:dyDescent="0.3">
      <c r="B371" s="28" t="s">
        <v>356</v>
      </c>
      <c r="C371" s="28" t="s">
        <v>357</v>
      </c>
      <c r="D371" s="138">
        <v>152.30000000000001</v>
      </c>
      <c r="E371" s="41">
        <v>0.53</v>
      </c>
      <c r="F371" s="27"/>
    </row>
    <row r="372" spans="2:6" x14ac:dyDescent="0.3">
      <c r="B372" s="28" t="s">
        <v>358</v>
      </c>
      <c r="C372" s="28" t="s">
        <v>343</v>
      </c>
      <c r="D372" s="138">
        <v>39.1</v>
      </c>
      <c r="E372" s="41">
        <v>1.36</v>
      </c>
      <c r="F372" s="27"/>
    </row>
    <row r="373" spans="2:6" x14ac:dyDescent="0.3">
      <c r="B373" s="28" t="s">
        <v>359</v>
      </c>
      <c r="C373" s="28" t="s">
        <v>343</v>
      </c>
      <c r="D373" s="138">
        <v>39.1</v>
      </c>
      <c r="E373" s="41">
        <v>1.36</v>
      </c>
      <c r="F373" s="27"/>
    </row>
    <row r="374" spans="2:6" x14ac:dyDescent="0.3">
      <c r="B374" s="28" t="s">
        <v>360</v>
      </c>
      <c r="C374" s="28" t="s">
        <v>343</v>
      </c>
      <c r="D374" s="138">
        <v>39.1</v>
      </c>
      <c r="E374" s="41">
        <v>1.36</v>
      </c>
      <c r="F374" s="27"/>
    </row>
    <row r="375" spans="2:6" x14ac:dyDescent="0.3">
      <c r="B375" s="28" t="s">
        <v>361</v>
      </c>
      <c r="C375" s="28" t="s">
        <v>343</v>
      </c>
      <c r="D375" s="138">
        <v>39.1</v>
      </c>
      <c r="E375" s="41">
        <v>1.36</v>
      </c>
      <c r="F375" s="27"/>
    </row>
    <row r="376" spans="2:6" x14ac:dyDescent="0.3">
      <c r="B376" s="28" t="s">
        <v>362</v>
      </c>
      <c r="C376" s="28" t="s">
        <v>343</v>
      </c>
      <c r="D376" s="138">
        <v>39.1</v>
      </c>
      <c r="E376" s="41">
        <v>1.36</v>
      </c>
      <c r="F376" s="27"/>
    </row>
    <row r="377" spans="2:6" x14ac:dyDescent="0.3">
      <c r="B377" s="28" t="s">
        <v>363</v>
      </c>
      <c r="C377" s="28" t="s">
        <v>343</v>
      </c>
      <c r="D377" s="138">
        <v>39.1</v>
      </c>
      <c r="E377" s="41">
        <v>1.36</v>
      </c>
      <c r="F377" s="27"/>
    </row>
    <row r="378" spans="2:6" x14ac:dyDescent="0.3">
      <c r="B378" s="28" t="s">
        <v>364</v>
      </c>
      <c r="C378" s="28" t="s">
        <v>174</v>
      </c>
      <c r="D378" s="138">
        <v>110.4</v>
      </c>
      <c r="E378" s="41">
        <v>0.96</v>
      </c>
      <c r="F378" s="27"/>
    </row>
    <row r="379" spans="2:6" x14ac:dyDescent="0.3">
      <c r="B379" s="28" t="s">
        <v>364</v>
      </c>
      <c r="C379" s="28" t="s">
        <v>343</v>
      </c>
      <c r="D379" s="138">
        <v>110.4</v>
      </c>
      <c r="E379" s="41">
        <v>0.96</v>
      </c>
      <c r="F379" s="27"/>
    </row>
    <row r="380" spans="2:6" x14ac:dyDescent="0.3">
      <c r="B380" s="28" t="s">
        <v>365</v>
      </c>
      <c r="C380" s="28" t="s">
        <v>347</v>
      </c>
      <c r="D380" s="138">
        <v>70.099999999999994</v>
      </c>
      <c r="E380" s="41">
        <v>0</v>
      </c>
      <c r="F380" s="27"/>
    </row>
    <row r="381" spans="2:6" x14ac:dyDescent="0.3">
      <c r="B381" s="28" t="s">
        <v>366</v>
      </c>
      <c r="C381" s="28" t="s">
        <v>347</v>
      </c>
      <c r="D381" s="138">
        <v>80</v>
      </c>
      <c r="E381" s="41"/>
      <c r="F381" s="27"/>
    </row>
    <row r="382" spans="2:6" x14ac:dyDescent="0.3">
      <c r="B382" s="28" t="s">
        <v>367</v>
      </c>
      <c r="C382" s="27"/>
      <c r="D382" s="138">
        <v>3190.7</v>
      </c>
      <c r="E382" s="29"/>
      <c r="F382" s="27"/>
    </row>
    <row r="383" spans="2:6" x14ac:dyDescent="0.3">
      <c r="B383" s="28" t="s">
        <v>369</v>
      </c>
      <c r="C383" s="28" t="s">
        <v>368</v>
      </c>
      <c r="D383" s="138">
        <v>39</v>
      </c>
      <c r="E383" s="29"/>
      <c r="F383" s="27"/>
    </row>
    <row r="384" spans="2:6" x14ac:dyDescent="0.3">
      <c r="B384" s="28" t="s">
        <v>370</v>
      </c>
      <c r="C384" s="28" t="s">
        <v>371</v>
      </c>
      <c r="D384" s="138">
        <v>3190.7</v>
      </c>
      <c r="E384" s="29"/>
      <c r="F384" s="27"/>
    </row>
    <row r="385" spans="2:6" x14ac:dyDescent="0.3">
      <c r="B385" s="28" t="s">
        <v>370</v>
      </c>
      <c r="C385" s="28" t="s">
        <v>372</v>
      </c>
      <c r="D385" s="138">
        <v>3630.45</v>
      </c>
      <c r="E385" s="29"/>
      <c r="F385" s="27"/>
    </row>
    <row r="386" spans="2:6" x14ac:dyDescent="0.3">
      <c r="B386" s="28" t="s">
        <v>373</v>
      </c>
      <c r="C386" s="28" t="s">
        <v>372</v>
      </c>
      <c r="D386" s="138">
        <v>2900</v>
      </c>
      <c r="E386" s="29"/>
      <c r="F386" s="27"/>
    </row>
    <row r="387" spans="2:6" x14ac:dyDescent="0.3">
      <c r="B387" s="28" t="s">
        <v>374</v>
      </c>
      <c r="C387" s="27" t="s">
        <v>375</v>
      </c>
      <c r="D387" s="138">
        <v>365</v>
      </c>
      <c r="E387" s="29"/>
      <c r="F387" s="27"/>
    </row>
    <row r="388" spans="2:6" x14ac:dyDescent="0.3">
      <c r="B388" s="28" t="s">
        <v>376</v>
      </c>
      <c r="C388" s="27" t="s">
        <v>377</v>
      </c>
      <c r="D388" s="138">
        <v>759.13</v>
      </c>
      <c r="E388" s="29"/>
      <c r="F388" s="27"/>
    </row>
    <row r="389" spans="2:6" x14ac:dyDescent="0.3">
      <c r="B389" s="28"/>
      <c r="C389" s="27"/>
      <c r="D389" s="138"/>
      <c r="E389" s="29"/>
      <c r="F389" s="27"/>
    </row>
    <row r="390" spans="2:6" x14ac:dyDescent="0.3">
      <c r="B390" s="32" t="s">
        <v>10</v>
      </c>
      <c r="C390" s="42"/>
      <c r="D390" s="138"/>
      <c r="E390" s="29"/>
      <c r="F390" s="27"/>
    </row>
    <row r="391" spans="2:6" x14ac:dyDescent="0.3">
      <c r="B391" s="28" t="s">
        <v>378</v>
      </c>
      <c r="C391" s="28" t="s">
        <v>379</v>
      </c>
      <c r="D391" s="138">
        <v>264.5</v>
      </c>
      <c r="E391" s="33">
        <v>0.23</v>
      </c>
      <c r="F391" s="27"/>
    </row>
    <row r="392" spans="2:6" x14ac:dyDescent="0.3">
      <c r="B392" s="28" t="s">
        <v>380</v>
      </c>
      <c r="C392" s="42" t="s">
        <v>379</v>
      </c>
      <c r="D392" s="139">
        <v>695</v>
      </c>
      <c r="E392" s="29">
        <v>0.25</v>
      </c>
      <c r="F392" s="27"/>
    </row>
    <row r="393" spans="2:6" x14ac:dyDescent="0.3">
      <c r="B393" s="28" t="s">
        <v>381</v>
      </c>
      <c r="C393" s="42" t="s">
        <v>379</v>
      </c>
      <c r="D393" s="139">
        <v>552</v>
      </c>
      <c r="E393" s="29">
        <v>0.33</v>
      </c>
      <c r="F393" s="27"/>
    </row>
    <row r="394" spans="2:6" x14ac:dyDescent="0.3">
      <c r="B394" s="28" t="s">
        <v>604</v>
      </c>
      <c r="C394" s="42" t="s">
        <v>379</v>
      </c>
      <c r="D394" s="139">
        <v>506</v>
      </c>
      <c r="E394" s="29">
        <v>0.33</v>
      </c>
      <c r="F394" s="27"/>
    </row>
    <row r="395" spans="2:6" x14ac:dyDescent="0.3">
      <c r="B395" s="28" t="s">
        <v>605</v>
      </c>
      <c r="C395" s="42" t="s">
        <v>379</v>
      </c>
      <c r="D395" s="138"/>
      <c r="E395" s="29"/>
      <c r="F395" s="27"/>
    </row>
    <row r="396" spans="2:6" x14ac:dyDescent="0.3">
      <c r="B396" s="28" t="s">
        <v>138</v>
      </c>
      <c r="C396" s="42" t="s">
        <v>379</v>
      </c>
      <c r="D396" s="138">
        <v>264.5</v>
      </c>
      <c r="E396" s="29">
        <v>0.23</v>
      </c>
      <c r="F396" s="27"/>
    </row>
    <row r="397" spans="2:6" x14ac:dyDescent="0.3">
      <c r="B397" s="28" t="s">
        <v>606</v>
      </c>
      <c r="C397" s="42" t="s">
        <v>379</v>
      </c>
      <c r="D397" s="139">
        <v>552</v>
      </c>
      <c r="E397" s="29">
        <v>0.33</v>
      </c>
      <c r="F397" s="27"/>
    </row>
    <row r="398" spans="2:6" x14ac:dyDescent="0.3">
      <c r="B398" s="28" t="s">
        <v>607</v>
      </c>
      <c r="C398" s="42" t="s">
        <v>379</v>
      </c>
      <c r="D398" s="139">
        <v>552</v>
      </c>
      <c r="E398" s="29"/>
      <c r="F398" s="27"/>
    </row>
    <row r="399" spans="2:6" x14ac:dyDescent="0.3">
      <c r="B399" s="28" t="s">
        <v>382</v>
      </c>
      <c r="C399" s="42" t="s">
        <v>379</v>
      </c>
      <c r="D399" s="138">
        <v>264.5</v>
      </c>
      <c r="E399" s="29">
        <v>0.23</v>
      </c>
      <c r="F399" s="27"/>
    </row>
    <row r="400" spans="2:6" x14ac:dyDescent="0.3">
      <c r="B400" s="28" t="s">
        <v>184</v>
      </c>
      <c r="C400" s="42" t="s">
        <v>383</v>
      </c>
      <c r="D400" s="138">
        <v>264.5</v>
      </c>
      <c r="E400" s="29">
        <v>0.23</v>
      </c>
      <c r="F400" s="27"/>
    </row>
    <row r="401" spans="2:6" x14ac:dyDescent="0.3">
      <c r="B401" s="28" t="s">
        <v>384</v>
      </c>
      <c r="C401" s="42" t="s">
        <v>379</v>
      </c>
      <c r="D401" s="138">
        <v>264.5</v>
      </c>
      <c r="E401" s="29">
        <v>0.23</v>
      </c>
      <c r="F401" s="27"/>
    </row>
    <row r="402" spans="2:6" x14ac:dyDescent="0.3">
      <c r="B402" s="28" t="s">
        <v>385</v>
      </c>
      <c r="C402" s="42" t="s">
        <v>379</v>
      </c>
      <c r="D402" s="138">
        <v>379.5</v>
      </c>
      <c r="E402" s="29">
        <v>0.33</v>
      </c>
      <c r="F402" s="27"/>
    </row>
    <row r="403" spans="2:6" x14ac:dyDescent="0.3">
      <c r="B403" s="28" t="s">
        <v>386</v>
      </c>
      <c r="C403" s="42" t="s">
        <v>379</v>
      </c>
      <c r="D403" s="138">
        <v>379.5</v>
      </c>
      <c r="E403" s="29">
        <v>0.33</v>
      </c>
      <c r="F403" s="27"/>
    </row>
    <row r="404" spans="2:6" x14ac:dyDescent="0.3">
      <c r="B404" s="28" t="s">
        <v>387</v>
      </c>
      <c r="C404" s="42" t="s">
        <v>379</v>
      </c>
      <c r="D404" s="138">
        <v>264.5</v>
      </c>
      <c r="E404" s="29">
        <v>0.23</v>
      </c>
      <c r="F404" s="27"/>
    </row>
    <row r="405" spans="2:6" x14ac:dyDescent="0.3">
      <c r="B405" s="28" t="s">
        <v>388</v>
      </c>
      <c r="C405" s="42" t="s">
        <v>379</v>
      </c>
      <c r="D405" s="138">
        <v>264.5</v>
      </c>
      <c r="E405" s="29">
        <v>0.23</v>
      </c>
      <c r="F405" s="27"/>
    </row>
    <row r="406" spans="2:6" x14ac:dyDescent="0.3">
      <c r="B406" s="28" t="s">
        <v>389</v>
      </c>
      <c r="C406" s="42" t="s">
        <v>379</v>
      </c>
      <c r="D406" s="138">
        <v>2875</v>
      </c>
      <c r="E406" s="29">
        <v>0.26</v>
      </c>
      <c r="F406" s="27"/>
    </row>
    <row r="407" spans="2:6" x14ac:dyDescent="0.3">
      <c r="B407" s="28" t="s">
        <v>390</v>
      </c>
      <c r="C407" s="42" t="s">
        <v>379</v>
      </c>
      <c r="D407" s="138">
        <v>2875</v>
      </c>
      <c r="E407" s="29">
        <v>0.26</v>
      </c>
      <c r="F407" s="27"/>
    </row>
    <row r="408" spans="2:6" x14ac:dyDescent="0.3">
      <c r="B408" s="28" t="s">
        <v>391</v>
      </c>
      <c r="C408" s="42" t="s">
        <v>379</v>
      </c>
      <c r="D408" s="138">
        <v>886.84</v>
      </c>
      <c r="E408" s="29">
        <v>0.73</v>
      </c>
      <c r="F408" s="27"/>
    </row>
    <row r="409" spans="2:6" x14ac:dyDescent="0.3">
      <c r="B409" s="28" t="s">
        <v>392</v>
      </c>
      <c r="C409" s="42" t="s">
        <v>379</v>
      </c>
      <c r="D409" s="138">
        <v>700</v>
      </c>
      <c r="E409" s="29">
        <v>0.5</v>
      </c>
      <c r="F409" s="27"/>
    </row>
    <row r="410" spans="2:6" x14ac:dyDescent="0.3">
      <c r="B410" s="28" t="s">
        <v>591</v>
      </c>
      <c r="C410" s="42" t="s">
        <v>379</v>
      </c>
      <c r="D410" s="139">
        <v>921</v>
      </c>
      <c r="E410" s="29">
        <v>0.25</v>
      </c>
      <c r="F410" s="27"/>
    </row>
    <row r="411" spans="2:6" x14ac:dyDescent="0.3">
      <c r="B411" s="28" t="s">
        <v>393</v>
      </c>
      <c r="C411" s="42" t="s">
        <v>379</v>
      </c>
      <c r="D411" s="138">
        <v>287</v>
      </c>
      <c r="E411" s="29">
        <v>0.25</v>
      </c>
      <c r="F411" s="27"/>
    </row>
    <row r="412" spans="2:6" x14ac:dyDescent="0.3">
      <c r="B412" s="28" t="s">
        <v>394</v>
      </c>
      <c r="C412" s="28" t="s">
        <v>379</v>
      </c>
      <c r="D412" s="138">
        <v>264.5</v>
      </c>
      <c r="E412" s="33">
        <v>0.23</v>
      </c>
      <c r="F412" s="27"/>
    </row>
    <row r="413" spans="2:6" x14ac:dyDescent="0.3">
      <c r="B413" s="28" t="s">
        <v>395</v>
      </c>
      <c r="C413" s="28" t="s">
        <v>379</v>
      </c>
      <c r="D413" s="138">
        <v>575</v>
      </c>
      <c r="E413" s="33">
        <v>0.5</v>
      </c>
      <c r="F413" s="27"/>
    </row>
    <row r="414" spans="2:6" x14ac:dyDescent="0.3">
      <c r="B414" s="28" t="s">
        <v>396</v>
      </c>
      <c r="C414" s="42" t="s">
        <v>379</v>
      </c>
      <c r="D414" s="138">
        <v>747.5</v>
      </c>
      <c r="E414" s="29">
        <v>0.65</v>
      </c>
      <c r="F414" s="27"/>
    </row>
    <row r="415" spans="2:6" x14ac:dyDescent="0.3">
      <c r="B415" s="28" t="s">
        <v>397</v>
      </c>
      <c r="C415" s="42" t="s">
        <v>379</v>
      </c>
      <c r="D415" s="138">
        <v>575</v>
      </c>
      <c r="E415" s="29">
        <v>0.5</v>
      </c>
      <c r="F415" s="27"/>
    </row>
    <row r="416" spans="2:6" x14ac:dyDescent="0.3">
      <c r="B416" s="28" t="s">
        <v>398</v>
      </c>
      <c r="C416" s="42" t="s">
        <v>399</v>
      </c>
      <c r="D416" s="138">
        <v>700</v>
      </c>
      <c r="E416" s="29">
        <v>0.5</v>
      </c>
      <c r="F416" s="27"/>
    </row>
    <row r="417" spans="2:6" x14ac:dyDescent="0.3">
      <c r="B417" s="28" t="s">
        <v>400</v>
      </c>
      <c r="C417" s="42" t="s">
        <v>379</v>
      </c>
      <c r="D417" s="139">
        <v>1146</v>
      </c>
      <c r="E417" s="29">
        <v>0.5</v>
      </c>
      <c r="F417" s="27"/>
    </row>
    <row r="418" spans="2:6" x14ac:dyDescent="0.3">
      <c r="B418" s="28" t="s">
        <v>248</v>
      </c>
      <c r="C418" s="42" t="s">
        <v>379</v>
      </c>
      <c r="D418" s="138">
        <v>805</v>
      </c>
      <c r="E418" s="29">
        <v>0.7</v>
      </c>
      <c r="F418" s="27"/>
    </row>
    <row r="419" spans="2:6" x14ac:dyDescent="0.3">
      <c r="B419" s="28" t="s">
        <v>401</v>
      </c>
      <c r="C419" s="28" t="s">
        <v>379</v>
      </c>
      <c r="D419" s="138">
        <v>575</v>
      </c>
      <c r="E419" s="29">
        <v>0.5</v>
      </c>
      <c r="F419" s="27"/>
    </row>
    <row r="420" spans="2:6" x14ac:dyDescent="0.3">
      <c r="B420" s="28" t="s">
        <v>402</v>
      </c>
      <c r="C420" s="28" t="s">
        <v>403</v>
      </c>
      <c r="D420" s="138">
        <v>36.35</v>
      </c>
      <c r="E420" s="29">
        <v>0.49</v>
      </c>
      <c r="F420" s="27"/>
    </row>
    <row r="421" spans="2:6" x14ac:dyDescent="0.3">
      <c r="B421" s="28" t="s">
        <v>404</v>
      </c>
      <c r="C421" s="28" t="s">
        <v>459</v>
      </c>
      <c r="D421" s="138">
        <v>30</v>
      </c>
      <c r="E421" s="29">
        <v>30</v>
      </c>
      <c r="F421" s="27"/>
    </row>
    <row r="422" spans="2:6" x14ac:dyDescent="0.3">
      <c r="B422" s="32" t="s">
        <v>460</v>
      </c>
      <c r="C422" s="27"/>
      <c r="D422" s="138">
        <v>10.35</v>
      </c>
      <c r="E422" s="29">
        <v>0.45</v>
      </c>
      <c r="F422" s="27"/>
    </row>
    <row r="423" spans="2:6" x14ac:dyDescent="0.3">
      <c r="B423" s="28" t="s">
        <v>405</v>
      </c>
      <c r="C423" s="27" t="s">
        <v>171</v>
      </c>
      <c r="D423" s="139">
        <v>130</v>
      </c>
      <c r="E423" s="29"/>
      <c r="F423" s="27"/>
    </row>
    <row r="424" spans="2:6" x14ac:dyDescent="0.3">
      <c r="B424" s="28" t="s">
        <v>600</v>
      </c>
      <c r="C424" s="27" t="s">
        <v>189</v>
      </c>
      <c r="D424" s="139">
        <v>100</v>
      </c>
      <c r="E424" s="29"/>
      <c r="F424" s="27"/>
    </row>
    <row r="425" spans="2:6" x14ac:dyDescent="0.3">
      <c r="B425" s="28" t="s">
        <v>592</v>
      </c>
      <c r="C425" s="27" t="s">
        <v>593</v>
      </c>
      <c r="D425" s="47">
        <v>120</v>
      </c>
      <c r="E425" s="29"/>
      <c r="F425" s="27"/>
    </row>
    <row r="426" spans="2:6" x14ac:dyDescent="0.3">
      <c r="B426" s="28" t="s">
        <v>634</v>
      </c>
      <c r="C426" s="27" t="s">
        <v>379</v>
      </c>
      <c r="D426" s="47">
        <v>921</v>
      </c>
      <c r="E426" s="29"/>
      <c r="F426" s="27"/>
    </row>
    <row r="427" spans="2:6" x14ac:dyDescent="0.3">
      <c r="B427" s="43" t="s">
        <v>406</v>
      </c>
      <c r="C427" s="27"/>
      <c r="D427" s="48"/>
      <c r="E427" s="34"/>
      <c r="F427" s="27"/>
    </row>
    <row r="428" spans="2:6" x14ac:dyDescent="0.3">
      <c r="B428" s="24" t="s">
        <v>139</v>
      </c>
      <c r="C428" s="27"/>
      <c r="D428" s="48"/>
      <c r="E428" s="34"/>
      <c r="F428" s="27"/>
    </row>
    <row r="429" spans="2:6" x14ac:dyDescent="0.3">
      <c r="B429" s="35" t="s">
        <v>407</v>
      </c>
      <c r="C429" s="35" t="s">
        <v>408</v>
      </c>
      <c r="D429" s="139">
        <v>130</v>
      </c>
      <c r="E429" s="29"/>
      <c r="F429" s="27"/>
    </row>
    <row r="430" spans="2:6" x14ac:dyDescent="0.3">
      <c r="B430" s="35" t="s">
        <v>409</v>
      </c>
      <c r="C430" s="35" t="s">
        <v>408</v>
      </c>
      <c r="D430" s="139">
        <v>160</v>
      </c>
      <c r="E430" s="29"/>
      <c r="F430" s="27"/>
    </row>
    <row r="431" spans="2:6" x14ac:dyDescent="0.3">
      <c r="B431" s="35" t="s">
        <v>410</v>
      </c>
      <c r="C431" s="35" t="s">
        <v>408</v>
      </c>
      <c r="D431" s="139">
        <v>130</v>
      </c>
      <c r="E431" s="29"/>
      <c r="F431" s="27"/>
    </row>
    <row r="432" spans="2:6" x14ac:dyDescent="0.3">
      <c r="B432" s="35" t="s">
        <v>411</v>
      </c>
      <c r="C432" s="35" t="s">
        <v>408</v>
      </c>
      <c r="D432" s="139">
        <v>185</v>
      </c>
      <c r="E432" s="29"/>
      <c r="F432" s="27"/>
    </row>
    <row r="433" spans="2:6" x14ac:dyDescent="0.3">
      <c r="B433" s="36" t="s">
        <v>412</v>
      </c>
      <c r="C433" s="36" t="s">
        <v>413</v>
      </c>
      <c r="D433" s="150">
        <v>200</v>
      </c>
      <c r="E433" s="29"/>
      <c r="F433" s="27"/>
    </row>
    <row r="434" spans="2:6" x14ac:dyDescent="0.3">
      <c r="B434" s="36" t="s">
        <v>414</v>
      </c>
      <c r="C434" s="36" t="s">
        <v>415</v>
      </c>
      <c r="D434" s="150">
        <v>200</v>
      </c>
      <c r="E434" s="29"/>
      <c r="F434" s="27"/>
    </row>
    <row r="435" spans="2:6" x14ac:dyDescent="0.3">
      <c r="B435" s="36" t="s">
        <v>416</v>
      </c>
      <c r="C435" s="36" t="s">
        <v>417</v>
      </c>
      <c r="D435" s="150">
        <v>120</v>
      </c>
      <c r="E435" s="29"/>
      <c r="F435" s="27"/>
    </row>
    <row r="436" spans="2:6" x14ac:dyDescent="0.3">
      <c r="B436" s="35" t="s">
        <v>416</v>
      </c>
      <c r="C436" s="35" t="s">
        <v>418</v>
      </c>
      <c r="D436" s="150">
        <v>120</v>
      </c>
      <c r="E436" s="29"/>
      <c r="F436" s="27"/>
    </row>
    <row r="437" spans="2:6" x14ac:dyDescent="0.3">
      <c r="B437" s="35" t="s">
        <v>416</v>
      </c>
      <c r="C437" s="35" t="s">
        <v>461</v>
      </c>
      <c r="D437" s="150">
        <v>120</v>
      </c>
      <c r="E437" s="29"/>
      <c r="F437" s="27"/>
    </row>
    <row r="438" spans="2:6" x14ac:dyDescent="0.3">
      <c r="B438" s="35" t="s">
        <v>416</v>
      </c>
      <c r="C438" s="35" t="s">
        <v>419</v>
      </c>
      <c r="D438" s="150">
        <v>120</v>
      </c>
      <c r="E438" s="29"/>
      <c r="F438" s="27"/>
    </row>
    <row r="439" spans="2:6" x14ac:dyDescent="0.3">
      <c r="B439" s="35" t="s">
        <v>416</v>
      </c>
      <c r="C439" s="35" t="s">
        <v>420</v>
      </c>
      <c r="D439" s="150">
        <v>120</v>
      </c>
      <c r="E439" s="29"/>
      <c r="F439" s="27"/>
    </row>
    <row r="440" spans="2:6" x14ac:dyDescent="0.3">
      <c r="B440" s="36" t="s">
        <v>421</v>
      </c>
      <c r="C440" s="36" t="s">
        <v>422</v>
      </c>
      <c r="D440" s="150">
        <v>50</v>
      </c>
      <c r="E440" s="29"/>
      <c r="F440" s="27"/>
    </row>
    <row r="441" spans="2:6" x14ac:dyDescent="0.3">
      <c r="B441" s="36" t="s">
        <v>423</v>
      </c>
      <c r="C441" s="36" t="s">
        <v>408</v>
      </c>
      <c r="D441" s="150">
        <v>120</v>
      </c>
      <c r="E441" s="29"/>
      <c r="F441" s="27"/>
    </row>
    <row r="442" spans="2:6" x14ac:dyDescent="0.3">
      <c r="B442" s="36" t="s">
        <v>424</v>
      </c>
      <c r="C442" s="36" t="s">
        <v>408</v>
      </c>
      <c r="D442" s="150">
        <v>120</v>
      </c>
      <c r="E442" s="29"/>
      <c r="F442" s="27"/>
    </row>
    <row r="443" spans="2:6" x14ac:dyDescent="0.3">
      <c r="B443" s="36" t="s">
        <v>425</v>
      </c>
      <c r="C443" s="36" t="s">
        <v>426</v>
      </c>
      <c r="D443" s="150">
        <v>130</v>
      </c>
      <c r="E443" s="29"/>
      <c r="F443" s="27"/>
    </row>
    <row r="444" spans="2:6" x14ac:dyDescent="0.3">
      <c r="B444" s="36" t="s">
        <v>427</v>
      </c>
      <c r="C444" s="36" t="s">
        <v>226</v>
      </c>
      <c r="D444" s="150">
        <v>40</v>
      </c>
      <c r="E444" s="29"/>
      <c r="F444" s="27"/>
    </row>
    <row r="445" spans="2:6" x14ac:dyDescent="0.3">
      <c r="B445" s="37" t="s">
        <v>428</v>
      </c>
      <c r="C445" s="37"/>
      <c r="D445" s="151">
        <v>300</v>
      </c>
      <c r="E445" s="29"/>
      <c r="F445" s="27"/>
    </row>
    <row r="446" spans="2:6" x14ac:dyDescent="0.3">
      <c r="B446" s="37" t="s">
        <v>462</v>
      </c>
      <c r="C446" s="37"/>
      <c r="D446" s="151">
        <v>120</v>
      </c>
      <c r="E446" s="29"/>
      <c r="F446" s="27"/>
    </row>
    <row r="447" spans="2:6" x14ac:dyDescent="0.3">
      <c r="B447" s="36" t="s">
        <v>429</v>
      </c>
      <c r="C447" s="37"/>
      <c r="D447" s="151">
        <v>100</v>
      </c>
      <c r="E447" s="29"/>
      <c r="F447" s="27"/>
    </row>
    <row r="448" spans="2:6" ht="18" x14ac:dyDescent="0.35">
      <c r="B448" s="45" t="s">
        <v>463</v>
      </c>
      <c r="C448" s="46"/>
      <c r="D448" s="142">
        <v>115</v>
      </c>
    </row>
    <row r="449" spans="2:4" x14ac:dyDescent="0.3">
      <c r="B449" s="22" t="s">
        <v>464</v>
      </c>
      <c r="D449" s="142">
        <v>350</v>
      </c>
    </row>
    <row r="450" spans="2:4" x14ac:dyDescent="0.3">
      <c r="B450" s="22" t="s">
        <v>465</v>
      </c>
      <c r="D450" s="142">
        <v>590</v>
      </c>
    </row>
    <row r="451" spans="2:4" x14ac:dyDescent="0.3">
      <c r="B451" s="22" t="s">
        <v>466</v>
      </c>
      <c r="D451" s="142">
        <v>146</v>
      </c>
    </row>
    <row r="452" spans="2:4" x14ac:dyDescent="0.3">
      <c r="B452" s="22" t="s">
        <v>467</v>
      </c>
      <c r="D452" s="142">
        <v>410</v>
      </c>
    </row>
    <row r="453" spans="2:4" x14ac:dyDescent="0.3">
      <c r="B453" s="22" t="s">
        <v>468</v>
      </c>
      <c r="D453" s="142">
        <v>280</v>
      </c>
    </row>
    <row r="454" spans="2:4" x14ac:dyDescent="0.3">
      <c r="B454" s="22" t="s">
        <v>469</v>
      </c>
      <c r="D454" s="142">
        <v>1630</v>
      </c>
    </row>
    <row r="455" spans="2:4" x14ac:dyDescent="0.3">
      <c r="B455" s="22" t="s">
        <v>619</v>
      </c>
      <c r="C455" s="23" t="s">
        <v>34</v>
      </c>
      <c r="D455" s="140">
        <v>260</v>
      </c>
    </row>
    <row r="456" spans="2:4" x14ac:dyDescent="0.3">
      <c r="B456" s="22" t="s">
        <v>470</v>
      </c>
      <c r="D456" s="142">
        <v>100</v>
      </c>
    </row>
    <row r="457" spans="2:4" x14ac:dyDescent="0.3">
      <c r="B457" s="50" t="s">
        <v>471</v>
      </c>
      <c r="C457" s="44"/>
      <c r="D457" s="152">
        <v>5</v>
      </c>
    </row>
    <row r="458" spans="2:4" x14ac:dyDescent="0.3">
      <c r="B458" s="50" t="s">
        <v>42</v>
      </c>
      <c r="C458" s="44"/>
      <c r="D458" s="152">
        <v>450</v>
      </c>
    </row>
    <row r="459" spans="2:4" x14ac:dyDescent="0.3">
      <c r="B459" s="22" t="s">
        <v>553</v>
      </c>
      <c r="C459" s="23" t="s">
        <v>554</v>
      </c>
      <c r="D459" s="140">
        <v>180</v>
      </c>
    </row>
    <row r="460" spans="2:4" x14ac:dyDescent="0.3">
      <c r="B460" s="22" t="s">
        <v>488</v>
      </c>
      <c r="C460" s="23" t="s">
        <v>112</v>
      </c>
      <c r="D460" s="142">
        <v>400</v>
      </c>
    </row>
  </sheetData>
  <sortState xmlns:xlrd2="http://schemas.microsoft.com/office/spreadsheetml/2017/richdata2" ref="B2:C41">
    <sortCondition ref="B1"/>
  </sortState>
  <customSheetViews>
    <customSheetView guid="{02199846-6382-4DA0-BCB6-8C4B8E06D201}" scale="105">
      <selection activeCell="C184" sqref="C184"/>
      <pageMargins left="0.7" right="0.7" top="0.75" bottom="0.75" header="0.3" footer="0.3"/>
      <pageSetup orientation="portrait" r:id="rId1"/>
    </customSheetView>
    <customSheetView guid="{7FA393C0-016B-4ED2-8E1A-A19A1B399678}" scale="105" topLeftCell="A209">
      <selection activeCell="E223" sqref="E223"/>
      <pageMargins left="0.7" right="0.7" top="0.75" bottom="0.75" header="0.3" footer="0.3"/>
      <pageSetup orientation="portrait" r:id="rId2"/>
    </customSheetView>
    <customSheetView guid="{9725C355-06CF-47EE-8965-9EAAFECFEFE3}" scale="105">
      <selection activeCell="C184" sqref="C184"/>
      <pageMargins left="0.7" right="0.7" top="0.75" bottom="0.75" header="0.3" footer="0.3"/>
      <pageSetup orientation="portrait" r:id="rId3"/>
    </customSheetView>
  </customSheetViews>
  <phoneticPr fontId="27" type="noConversion"/>
  <hyperlinks>
    <hyperlink ref="E28" r:id="rId4" xr:uid="{00000000-0004-0000-0400-000000000000}"/>
  </hyperlinks>
  <pageMargins left="0.7" right="0.7" top="0.75" bottom="0.75" header="0.3" footer="0.3"/>
  <pageSetup orientation="portrait"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5"/>
  <sheetViews>
    <sheetView tabSelected="1" zoomScale="76" zoomScaleNormal="99" workbookViewId="0">
      <selection sqref="A1:F52"/>
    </sheetView>
  </sheetViews>
  <sheetFormatPr defaultRowHeight="15.6" x14ac:dyDescent="0.3"/>
  <cols>
    <col min="1" max="1" width="26.44140625" style="6" customWidth="1"/>
    <col min="2" max="2" width="12.6640625" style="6" customWidth="1"/>
    <col min="3" max="3" width="14.44140625" style="102" customWidth="1"/>
    <col min="4" max="4" width="14.33203125" style="102" customWidth="1"/>
    <col min="5" max="5" width="19" style="102" customWidth="1"/>
    <col min="6" max="6" width="20.44140625" style="102" customWidth="1"/>
    <col min="9" max="9" width="10.44140625" style="177" bestFit="1" customWidth="1"/>
  </cols>
  <sheetData>
    <row r="1" spans="1:9" ht="21.75" customHeight="1" x14ac:dyDescent="0.3">
      <c r="A1" s="237" t="s">
        <v>116</v>
      </c>
      <c r="B1" s="237"/>
      <c r="C1" s="237"/>
      <c r="D1" s="237"/>
      <c r="E1" s="237"/>
      <c r="F1" s="237"/>
    </row>
    <row r="2" spans="1:9" ht="18" customHeight="1" x14ac:dyDescent="0.3">
      <c r="A2" s="12"/>
      <c r="B2" s="13" t="s">
        <v>0</v>
      </c>
      <c r="C2" s="14" t="s">
        <v>1</v>
      </c>
      <c r="D2" s="14" t="s">
        <v>109</v>
      </c>
      <c r="E2" s="14" t="s">
        <v>110</v>
      </c>
      <c r="F2" s="14" t="s">
        <v>111</v>
      </c>
    </row>
    <row r="3" spans="1:9" ht="18" customHeight="1" x14ac:dyDescent="0.3">
      <c r="A3" s="13" t="s">
        <v>2</v>
      </c>
      <c r="B3" s="101" t="s">
        <v>498</v>
      </c>
      <c r="C3" s="175">
        <v>25000</v>
      </c>
      <c r="D3" s="119">
        <v>8</v>
      </c>
      <c r="E3" s="119">
        <f>D3*C3</f>
        <v>200000</v>
      </c>
      <c r="F3" s="119">
        <f>E3/2</f>
        <v>100000</v>
      </c>
      <c r="I3" s="177">
        <f>C3/2</f>
        <v>12500</v>
      </c>
    </row>
    <row r="4" spans="1:9" ht="18" customHeight="1" x14ac:dyDescent="0.3">
      <c r="A4" s="13" t="s">
        <v>4</v>
      </c>
      <c r="B4" s="76"/>
      <c r="C4" s="120"/>
      <c r="D4" s="120"/>
      <c r="E4" s="120"/>
      <c r="F4" s="120"/>
    </row>
    <row r="5" spans="1:9" ht="18" customHeight="1" x14ac:dyDescent="0.3">
      <c r="A5" s="13" t="s">
        <v>5</v>
      </c>
      <c r="B5" s="121" t="s">
        <v>0</v>
      </c>
      <c r="C5" s="122" t="s">
        <v>6</v>
      </c>
      <c r="D5" s="122" t="s">
        <v>7</v>
      </c>
      <c r="E5" s="122" t="s">
        <v>60</v>
      </c>
      <c r="F5" s="122" t="s">
        <v>61</v>
      </c>
    </row>
    <row r="6" spans="1:9" ht="18" customHeight="1" x14ac:dyDescent="0.3">
      <c r="A6" s="12" t="s">
        <v>10</v>
      </c>
      <c r="B6" s="101" t="s">
        <v>11</v>
      </c>
      <c r="C6" s="123">
        <v>25</v>
      </c>
      <c r="D6" s="123">
        <f>'Item List 2024'!D392</f>
        <v>695</v>
      </c>
      <c r="E6" s="123">
        <f>D6*C6</f>
        <v>17375</v>
      </c>
      <c r="F6" s="123">
        <f>E6/2</f>
        <v>8687.5</v>
      </c>
    </row>
    <row r="7" spans="1:9" ht="18" customHeight="1" x14ac:dyDescent="0.3">
      <c r="A7" s="12" t="s">
        <v>12</v>
      </c>
      <c r="B7" s="101" t="s">
        <v>11</v>
      </c>
      <c r="C7" s="119">
        <v>1</v>
      </c>
      <c r="D7" s="119">
        <f>'Item List 2024'!D392</f>
        <v>695</v>
      </c>
      <c r="E7" s="119">
        <f t="shared" ref="E7:E40" si="0">D7*C7</f>
        <v>695</v>
      </c>
      <c r="F7" s="119">
        <f t="shared" ref="F7:F40" si="1">E7/2</f>
        <v>347.5</v>
      </c>
    </row>
    <row r="8" spans="1:9" ht="18" customHeight="1" x14ac:dyDescent="0.3">
      <c r="A8" s="12" t="s">
        <v>13</v>
      </c>
      <c r="B8" s="101" t="s">
        <v>14</v>
      </c>
      <c r="C8" s="119">
        <v>2.5</v>
      </c>
      <c r="D8" s="119">
        <f>'Item List 2024'!D17</f>
        <v>600</v>
      </c>
      <c r="E8" s="119">
        <f t="shared" si="0"/>
        <v>1500</v>
      </c>
      <c r="F8" s="119">
        <f t="shared" si="1"/>
        <v>750</v>
      </c>
    </row>
    <row r="9" spans="1:9" ht="18" customHeight="1" x14ac:dyDescent="0.3">
      <c r="A9" s="12" t="s">
        <v>15</v>
      </c>
      <c r="B9" s="101" t="s">
        <v>14</v>
      </c>
      <c r="C9" s="119">
        <v>1.5</v>
      </c>
      <c r="D9" s="119">
        <f>'Item List 2024'!D18</f>
        <v>600</v>
      </c>
      <c r="E9" s="119">
        <f t="shared" si="0"/>
        <v>900</v>
      </c>
      <c r="F9" s="119">
        <f t="shared" si="1"/>
        <v>450</v>
      </c>
    </row>
    <row r="10" spans="1:9" ht="18" customHeight="1" x14ac:dyDescent="0.3">
      <c r="A10" s="12" t="s">
        <v>16</v>
      </c>
      <c r="B10" s="101" t="s">
        <v>14</v>
      </c>
      <c r="C10" s="119">
        <v>1</v>
      </c>
      <c r="D10" s="119">
        <f>'Item List 2024'!D19</f>
        <v>600</v>
      </c>
      <c r="E10" s="119">
        <f t="shared" si="0"/>
        <v>600</v>
      </c>
      <c r="F10" s="119">
        <f t="shared" si="1"/>
        <v>300</v>
      </c>
    </row>
    <row r="11" spans="1:9" ht="18" customHeight="1" x14ac:dyDescent="0.3">
      <c r="A11" s="12" t="s">
        <v>494</v>
      </c>
      <c r="B11" s="101" t="s">
        <v>18</v>
      </c>
      <c r="C11" s="119">
        <v>6</v>
      </c>
      <c r="D11" s="119">
        <f>'Item List 2024'!D215</f>
        <v>816</v>
      </c>
      <c r="E11" s="119">
        <f t="shared" si="0"/>
        <v>4896</v>
      </c>
      <c r="F11" s="119">
        <f t="shared" si="1"/>
        <v>2448</v>
      </c>
    </row>
    <row r="12" spans="1:9" ht="18" customHeight="1" x14ac:dyDescent="0.3">
      <c r="A12" s="12" t="s">
        <v>19</v>
      </c>
      <c r="B12" s="101" t="s">
        <v>20</v>
      </c>
      <c r="C12" s="119">
        <v>20</v>
      </c>
      <c r="D12" s="119">
        <f>'Item List 2024'!D223</f>
        <v>100</v>
      </c>
      <c r="E12" s="119">
        <f t="shared" si="0"/>
        <v>2000</v>
      </c>
      <c r="F12" s="119">
        <f t="shared" si="1"/>
        <v>1000</v>
      </c>
    </row>
    <row r="13" spans="1:9" ht="18" customHeight="1" x14ac:dyDescent="0.3">
      <c r="A13" s="12" t="s">
        <v>21</v>
      </c>
      <c r="B13" s="101" t="s">
        <v>18</v>
      </c>
      <c r="C13" s="119">
        <v>6</v>
      </c>
      <c r="D13" s="119">
        <f>'Item List 2024'!D217</f>
        <v>625</v>
      </c>
      <c r="E13" s="119">
        <f t="shared" si="0"/>
        <v>3750</v>
      </c>
      <c r="F13" s="119">
        <f t="shared" si="1"/>
        <v>1875</v>
      </c>
    </row>
    <row r="14" spans="1:9" ht="18" customHeight="1" x14ac:dyDescent="0.3">
      <c r="A14" s="12" t="s">
        <v>530</v>
      </c>
      <c r="B14" s="101" t="s">
        <v>521</v>
      </c>
      <c r="C14" s="119">
        <v>4</v>
      </c>
      <c r="D14" s="119">
        <f>'Item List 2024'!D24</f>
        <v>500</v>
      </c>
      <c r="E14" s="119">
        <f t="shared" si="0"/>
        <v>2000</v>
      </c>
      <c r="F14" s="119">
        <f t="shared" si="1"/>
        <v>1000</v>
      </c>
    </row>
    <row r="15" spans="1:9" ht="18" customHeight="1" x14ac:dyDescent="0.3">
      <c r="A15" s="12" t="s">
        <v>22</v>
      </c>
      <c r="B15" s="101" t="s">
        <v>631</v>
      </c>
      <c r="C15" s="120">
        <v>3</v>
      </c>
      <c r="D15" s="119">
        <f>'Item List 2024'!D21</f>
        <v>700</v>
      </c>
      <c r="E15" s="119">
        <f t="shared" si="0"/>
        <v>2100</v>
      </c>
      <c r="F15" s="119">
        <f t="shared" si="1"/>
        <v>1050</v>
      </c>
    </row>
    <row r="16" spans="1:9" ht="18" customHeight="1" x14ac:dyDescent="0.3">
      <c r="A16" s="12" t="s">
        <v>78</v>
      </c>
      <c r="B16" s="101"/>
      <c r="C16" s="120">
        <v>1</v>
      </c>
      <c r="D16" s="119">
        <f>'Item List 2024'!D23</f>
        <v>1000</v>
      </c>
      <c r="E16" s="119">
        <f t="shared" si="0"/>
        <v>1000</v>
      </c>
      <c r="F16" s="119">
        <f t="shared" si="1"/>
        <v>500</v>
      </c>
    </row>
    <row r="17" spans="1:6" ht="18" customHeight="1" x14ac:dyDescent="0.3">
      <c r="A17" s="13" t="s">
        <v>24</v>
      </c>
      <c r="B17" s="101"/>
      <c r="C17" s="120"/>
      <c r="D17" s="120"/>
      <c r="E17" s="119"/>
      <c r="F17" s="119"/>
    </row>
    <row r="18" spans="1:6" ht="18" hidden="1" customHeight="1" x14ac:dyDescent="0.3">
      <c r="A18" s="13" t="s">
        <v>555</v>
      </c>
      <c r="B18" s="101"/>
      <c r="C18" s="120"/>
      <c r="D18" s="120"/>
      <c r="E18" s="119"/>
      <c r="F18" s="119"/>
    </row>
    <row r="19" spans="1:6" ht="18" customHeight="1" x14ac:dyDescent="0.3">
      <c r="A19" s="96" t="s">
        <v>527</v>
      </c>
      <c r="B19" s="101"/>
      <c r="C19" s="120"/>
      <c r="D19" s="120"/>
      <c r="E19" s="119"/>
      <c r="F19" s="119"/>
    </row>
    <row r="20" spans="1:6" ht="18" customHeight="1" x14ac:dyDescent="0.3">
      <c r="A20" s="13" t="s">
        <v>609</v>
      </c>
      <c r="B20" s="101" t="s">
        <v>34</v>
      </c>
      <c r="C20" s="120">
        <v>2</v>
      </c>
      <c r="D20" s="120">
        <f>'Item List 2024'!D270</f>
        <v>450</v>
      </c>
      <c r="E20" s="119">
        <f>D20*C20</f>
        <v>900</v>
      </c>
      <c r="F20" s="153">
        <f>E20/2</f>
        <v>450</v>
      </c>
    </row>
    <row r="21" spans="1:6" ht="18" customHeight="1" x14ac:dyDescent="0.3">
      <c r="A21" s="96" t="s">
        <v>516</v>
      </c>
      <c r="B21" s="101"/>
      <c r="C21" s="120"/>
      <c r="D21" s="120"/>
      <c r="E21" s="119"/>
      <c r="F21" s="119"/>
    </row>
    <row r="22" spans="1:6" ht="18" customHeight="1" x14ac:dyDescent="0.3">
      <c r="A22" s="12" t="s">
        <v>66</v>
      </c>
      <c r="B22" s="101" t="s">
        <v>34</v>
      </c>
      <c r="C22" s="119">
        <v>1</v>
      </c>
      <c r="D22" s="175">
        <f>'Item List 2024'!D5</f>
        <v>220</v>
      </c>
      <c r="E22" s="175">
        <f t="shared" si="0"/>
        <v>220</v>
      </c>
      <c r="F22" s="175">
        <f>E22</f>
        <v>220</v>
      </c>
    </row>
    <row r="23" spans="1:6" ht="18" customHeight="1" x14ac:dyDescent="0.3">
      <c r="A23" s="12" t="s">
        <v>488</v>
      </c>
      <c r="B23" s="101" t="s">
        <v>34</v>
      </c>
      <c r="C23" s="119">
        <v>1</v>
      </c>
      <c r="D23" s="175">
        <f>'Item List 2024'!D460</f>
        <v>400</v>
      </c>
      <c r="E23" s="175">
        <f t="shared" si="0"/>
        <v>400</v>
      </c>
      <c r="F23" s="175">
        <f>E23</f>
        <v>400</v>
      </c>
    </row>
    <row r="24" spans="1:6" ht="18" customHeight="1" x14ac:dyDescent="0.3">
      <c r="A24" s="12" t="s">
        <v>83</v>
      </c>
      <c r="B24" s="101" t="s">
        <v>34</v>
      </c>
      <c r="C24" s="119">
        <v>2</v>
      </c>
      <c r="D24" s="119">
        <f>'Item List 2024'!D455</f>
        <v>260</v>
      </c>
      <c r="E24" s="119">
        <f t="shared" si="0"/>
        <v>520</v>
      </c>
      <c r="F24" s="119">
        <f t="shared" si="1"/>
        <v>260</v>
      </c>
    </row>
    <row r="25" spans="1:6" ht="18" customHeight="1" x14ac:dyDescent="0.3">
      <c r="A25" s="12" t="s">
        <v>571</v>
      </c>
      <c r="B25" s="101" t="s">
        <v>88</v>
      </c>
      <c r="C25" s="119">
        <v>1</v>
      </c>
      <c r="D25" s="119">
        <f>'Item List 2024'!D297</f>
        <v>800</v>
      </c>
      <c r="E25" s="119">
        <f t="shared" si="0"/>
        <v>800</v>
      </c>
      <c r="F25" s="119">
        <v>800</v>
      </c>
    </row>
    <row r="26" spans="1:6" ht="18" customHeight="1" x14ac:dyDescent="0.3">
      <c r="A26" s="96" t="s">
        <v>517</v>
      </c>
      <c r="B26" s="101"/>
      <c r="C26" s="119"/>
      <c r="D26" s="119"/>
      <c r="E26" s="119"/>
      <c r="F26" s="119"/>
    </row>
    <row r="27" spans="1:6" ht="19.5" customHeight="1" x14ac:dyDescent="0.3">
      <c r="A27" s="12" t="s">
        <v>98</v>
      </c>
      <c r="B27" s="101" t="s">
        <v>31</v>
      </c>
      <c r="C27" s="123">
        <v>1</v>
      </c>
      <c r="D27" s="123">
        <f>'Item List 2024'!D281</f>
        <v>470</v>
      </c>
      <c r="E27" s="123">
        <v>250</v>
      </c>
      <c r="F27" s="175">
        <f t="shared" si="1"/>
        <v>125</v>
      </c>
    </row>
    <row r="28" spans="1:6" ht="19.5" customHeight="1" x14ac:dyDescent="0.3">
      <c r="A28" s="12" t="s">
        <v>610</v>
      </c>
      <c r="B28" s="101" t="s">
        <v>31</v>
      </c>
      <c r="C28" s="123">
        <v>1</v>
      </c>
      <c r="D28" s="123">
        <f>'Item List 2024'!D292</f>
        <v>340</v>
      </c>
      <c r="E28" s="123">
        <f>D28*C28</f>
        <v>340</v>
      </c>
      <c r="F28" s="175">
        <f>E28/2</f>
        <v>170</v>
      </c>
    </row>
    <row r="29" spans="1:6" ht="18" customHeight="1" x14ac:dyDescent="0.3">
      <c r="A29" s="12" t="s">
        <v>26</v>
      </c>
      <c r="B29" s="101" t="s">
        <v>64</v>
      </c>
      <c r="C29" s="119">
        <v>2</v>
      </c>
      <c r="D29" s="119">
        <f>'Item List 2024'!D266</f>
        <v>290</v>
      </c>
      <c r="E29" s="119">
        <f t="shared" si="0"/>
        <v>580</v>
      </c>
      <c r="F29" s="119">
        <f t="shared" si="1"/>
        <v>290</v>
      </c>
    </row>
    <row r="30" spans="1:6" ht="18" customHeight="1" x14ac:dyDescent="0.35">
      <c r="A30" s="124" t="s">
        <v>519</v>
      </c>
      <c r="B30" s="125"/>
      <c r="C30" s="126"/>
      <c r="D30" s="126"/>
      <c r="E30" s="126"/>
      <c r="F30" s="126"/>
    </row>
    <row r="31" spans="1:6" ht="17.25" customHeight="1" x14ac:dyDescent="0.3">
      <c r="A31" s="12" t="s">
        <v>38</v>
      </c>
      <c r="B31" s="101" t="s">
        <v>39</v>
      </c>
      <c r="C31" s="17">
        <v>1</v>
      </c>
      <c r="D31" s="17">
        <f>'Item List 2024'!D285</f>
        <v>470</v>
      </c>
      <c r="E31" s="17">
        <f t="shared" ref="E31" si="2">C31*D31</f>
        <v>470</v>
      </c>
      <c r="F31" s="169">
        <f>E31</f>
        <v>470</v>
      </c>
    </row>
    <row r="32" spans="1:6" ht="18" customHeight="1" x14ac:dyDescent="0.3">
      <c r="A32" s="127" t="s">
        <v>532</v>
      </c>
      <c r="B32" s="101"/>
      <c r="C32" s="120"/>
      <c r="D32" s="120"/>
      <c r="E32" s="119"/>
      <c r="F32" s="119"/>
    </row>
    <row r="33" spans="1:8" ht="18" customHeight="1" x14ac:dyDescent="0.3">
      <c r="A33" s="12" t="s">
        <v>68</v>
      </c>
      <c r="B33" s="101" t="s">
        <v>45</v>
      </c>
      <c r="C33" s="123">
        <v>10</v>
      </c>
      <c r="D33" s="123">
        <f>'Item List 2024'!D26</f>
        <v>80</v>
      </c>
      <c r="E33" s="123">
        <f t="shared" si="0"/>
        <v>800</v>
      </c>
      <c r="F33" s="123">
        <f t="shared" si="1"/>
        <v>400</v>
      </c>
    </row>
    <row r="34" spans="1:8" ht="18" customHeight="1" x14ac:dyDescent="0.3">
      <c r="A34" s="12" t="s">
        <v>46</v>
      </c>
      <c r="B34" s="101" t="s">
        <v>45</v>
      </c>
      <c r="C34" s="123">
        <v>1</v>
      </c>
      <c r="D34" s="123">
        <f>$D$33</f>
        <v>80</v>
      </c>
      <c r="E34" s="123">
        <f t="shared" si="0"/>
        <v>80</v>
      </c>
      <c r="F34" s="123">
        <f t="shared" si="1"/>
        <v>40</v>
      </c>
    </row>
    <row r="35" spans="1:8" ht="18" customHeight="1" x14ac:dyDescent="0.3">
      <c r="A35" s="12" t="s">
        <v>47</v>
      </c>
      <c r="B35" s="101" t="s">
        <v>45</v>
      </c>
      <c r="C35" s="123">
        <v>30</v>
      </c>
      <c r="D35" s="123">
        <f t="shared" ref="D35:D39" si="3">$D$33</f>
        <v>80</v>
      </c>
      <c r="E35" s="123">
        <f t="shared" si="0"/>
        <v>2400</v>
      </c>
      <c r="F35" s="123">
        <f t="shared" si="1"/>
        <v>1200</v>
      </c>
    </row>
    <row r="36" spans="1:8" ht="18" customHeight="1" x14ac:dyDescent="0.3">
      <c r="A36" s="12" t="s">
        <v>48</v>
      </c>
      <c r="B36" s="101" t="s">
        <v>45</v>
      </c>
      <c r="C36" s="123">
        <v>10</v>
      </c>
      <c r="D36" s="123">
        <f t="shared" si="3"/>
        <v>80</v>
      </c>
      <c r="E36" s="123">
        <f t="shared" si="0"/>
        <v>800</v>
      </c>
      <c r="F36" s="123">
        <f t="shared" si="1"/>
        <v>400</v>
      </c>
    </row>
    <row r="37" spans="1:8" ht="18" customHeight="1" x14ac:dyDescent="0.3">
      <c r="A37" s="12" t="s">
        <v>50</v>
      </c>
      <c r="B37" s="101" t="s">
        <v>45</v>
      </c>
      <c r="C37" s="123">
        <v>4</v>
      </c>
      <c r="D37" s="123">
        <f t="shared" si="3"/>
        <v>80</v>
      </c>
      <c r="E37" s="123">
        <f t="shared" si="0"/>
        <v>320</v>
      </c>
      <c r="F37" s="123">
        <f t="shared" si="1"/>
        <v>160</v>
      </c>
    </row>
    <row r="38" spans="1:8" ht="18" customHeight="1" x14ac:dyDescent="0.3">
      <c r="A38" s="12" t="s">
        <v>22</v>
      </c>
      <c r="B38" s="101" t="s">
        <v>45</v>
      </c>
      <c r="C38" s="123">
        <v>5</v>
      </c>
      <c r="D38" s="123">
        <f t="shared" si="3"/>
        <v>80</v>
      </c>
      <c r="E38" s="123">
        <f t="shared" si="0"/>
        <v>400</v>
      </c>
      <c r="F38" s="123">
        <f t="shared" si="1"/>
        <v>200</v>
      </c>
    </row>
    <row r="39" spans="1:8" ht="18" customHeight="1" x14ac:dyDescent="0.3">
      <c r="A39" s="12" t="s">
        <v>51</v>
      </c>
      <c r="B39" s="101" t="s">
        <v>45</v>
      </c>
      <c r="C39" s="123">
        <v>5</v>
      </c>
      <c r="D39" s="123">
        <f t="shared" si="3"/>
        <v>80</v>
      </c>
      <c r="E39" s="123">
        <f t="shared" si="0"/>
        <v>400</v>
      </c>
      <c r="F39" s="123">
        <f t="shared" si="1"/>
        <v>200</v>
      </c>
    </row>
    <row r="40" spans="1:8" ht="18" customHeight="1" x14ac:dyDescent="0.3">
      <c r="A40" s="12" t="s">
        <v>52</v>
      </c>
      <c r="B40" s="180" t="s">
        <v>521</v>
      </c>
      <c r="C40" s="123">
        <v>63</v>
      </c>
      <c r="D40" s="123">
        <v>300</v>
      </c>
      <c r="E40" s="123">
        <f t="shared" si="0"/>
        <v>18900</v>
      </c>
      <c r="F40" s="123">
        <f t="shared" si="1"/>
        <v>9450</v>
      </c>
    </row>
    <row r="41" spans="1:8" ht="18" customHeight="1" x14ac:dyDescent="0.3">
      <c r="A41" s="13" t="s">
        <v>53</v>
      </c>
      <c r="B41" s="101"/>
      <c r="C41" s="120"/>
      <c r="D41" s="120"/>
      <c r="E41" s="122">
        <f>SUM(E6:E40)</f>
        <v>65396</v>
      </c>
      <c r="F41" s="122">
        <f>SUM(F6:F40)</f>
        <v>33643</v>
      </c>
    </row>
    <row r="42" spans="1:8" ht="18" customHeight="1" x14ac:dyDescent="0.3">
      <c r="A42" s="13" t="s">
        <v>492</v>
      </c>
      <c r="B42" s="101"/>
      <c r="C42" s="120"/>
      <c r="D42" s="120"/>
      <c r="E42" s="122">
        <f>E3-E41</f>
        <v>134604</v>
      </c>
      <c r="F42" s="122">
        <f>F3-F41</f>
        <v>66357</v>
      </c>
    </row>
    <row r="43" spans="1:8" ht="18" customHeight="1" x14ac:dyDescent="0.3">
      <c r="A43" s="13" t="s">
        <v>499</v>
      </c>
      <c r="B43" s="101"/>
      <c r="C43" s="120"/>
      <c r="D43" s="120"/>
      <c r="E43" s="57">
        <f>E42/E3</f>
        <v>0.67301999999999995</v>
      </c>
      <c r="F43" s="57">
        <f>F42/F3</f>
        <v>0.66356999999999999</v>
      </c>
    </row>
    <row r="44" spans="1:8" ht="18" customHeight="1" x14ac:dyDescent="0.3">
      <c r="A44" s="13" t="s">
        <v>85</v>
      </c>
      <c r="B44" s="101" t="s">
        <v>86</v>
      </c>
      <c r="C44" s="120"/>
      <c r="D44" s="120"/>
      <c r="E44" s="122">
        <f>E41/C3</f>
        <v>2.6158399999999999</v>
      </c>
      <c r="F44" s="122">
        <f>F41/I3</f>
        <v>2.6914400000000001</v>
      </c>
    </row>
    <row r="45" spans="1:8" ht="18" customHeight="1" x14ac:dyDescent="0.3">
      <c r="A45" s="13" t="s">
        <v>82</v>
      </c>
      <c r="B45" s="101" t="s">
        <v>87</v>
      </c>
      <c r="C45" s="120"/>
      <c r="D45" s="120"/>
      <c r="E45" s="122">
        <f>E41/D3</f>
        <v>8174.5</v>
      </c>
      <c r="F45" s="122">
        <f>F41/D3</f>
        <v>4205.375</v>
      </c>
    </row>
    <row r="46" spans="1:8" ht="23.25" customHeight="1" x14ac:dyDescent="0.3"/>
    <row r="47" spans="1:8" x14ac:dyDescent="0.3">
      <c r="A47" s="54" t="s">
        <v>490</v>
      </c>
      <c r="B47" s="7"/>
      <c r="C47" s="206"/>
      <c r="D47" s="206"/>
      <c r="E47" s="206"/>
      <c r="F47" s="206"/>
      <c r="G47" s="22"/>
      <c r="H47" s="22"/>
    </row>
    <row r="48" spans="1:8" x14ac:dyDescent="0.3">
      <c r="A48" s="7" t="s">
        <v>650</v>
      </c>
      <c r="B48" s="7"/>
      <c r="C48" s="206"/>
      <c r="D48" s="206"/>
      <c r="E48" s="206"/>
      <c r="F48" s="206"/>
      <c r="G48" s="22"/>
      <c r="H48" s="22"/>
    </row>
    <row r="49" spans="1:8" x14ac:dyDescent="0.3">
      <c r="A49" s="7" t="s">
        <v>608</v>
      </c>
      <c r="B49" s="7"/>
      <c r="C49" s="206"/>
      <c r="D49" s="206"/>
      <c r="E49" s="206"/>
      <c r="F49" s="206"/>
      <c r="G49" s="22"/>
      <c r="H49" s="22"/>
    </row>
    <row r="50" spans="1:8" x14ac:dyDescent="0.3">
      <c r="A50" s="7" t="s">
        <v>626</v>
      </c>
      <c r="B50" s="7"/>
      <c r="C50" s="206"/>
      <c r="D50" s="206"/>
      <c r="E50" s="206"/>
      <c r="F50" s="206"/>
      <c r="G50" s="22"/>
      <c r="H50" s="22"/>
    </row>
    <row r="51" spans="1:8" x14ac:dyDescent="0.3">
      <c r="A51" s="7" t="s">
        <v>633</v>
      </c>
      <c r="B51" s="7"/>
      <c r="C51" s="206"/>
      <c r="D51" s="206"/>
      <c r="E51" s="206"/>
      <c r="F51" s="206"/>
      <c r="G51" s="22"/>
      <c r="H51" s="22"/>
    </row>
    <row r="55" spans="1:8" x14ac:dyDescent="0.3">
      <c r="H55" s="52"/>
    </row>
  </sheetData>
  <customSheetViews>
    <customSheetView guid="{02199846-6382-4DA0-BCB6-8C4B8E06D201}" scale="76" hiddenRows="1">
      <selection sqref="A1:F52"/>
      <pageMargins left="0.7" right="0.7" top="0.75" bottom="0.75" header="0.3" footer="0.3"/>
      <pageSetup orientation="portrait" r:id="rId1"/>
    </customSheetView>
    <customSheetView guid="{7FA393C0-016B-4ED2-8E1A-A19A1B399678}" scale="99" hiddenRows="1" topLeftCell="A27">
      <selection activeCell="C51" sqref="C51"/>
      <pageMargins left="0.7" right="0.7" top="0.75" bottom="0.75" header="0.3" footer="0.3"/>
      <pageSetup orientation="portrait" r:id="rId2"/>
    </customSheetView>
    <customSheetView guid="{9725C355-06CF-47EE-8965-9EAAFECFEFE3}" scale="76" hiddenRows="1">
      <selection sqref="A1:F52"/>
      <pageMargins left="0.7" right="0.7" top="0.75" bottom="0.75" header="0.3" footer="0.3"/>
      <pageSetup orientation="portrait" r:id="rId3"/>
    </customSheetView>
  </customSheetViews>
  <mergeCells count="1">
    <mergeCell ref="A1:F1"/>
  </mergeCells>
  <pageMargins left="0.7" right="0.7" top="0.75" bottom="0.75" header="0.3" footer="0.3"/>
  <pageSetup orientation="portrait"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5"/>
  <sheetViews>
    <sheetView topLeftCell="A21" zoomScale="85" zoomScaleNormal="140" workbookViewId="0">
      <selection activeCell="F45" sqref="F45"/>
    </sheetView>
  </sheetViews>
  <sheetFormatPr defaultColWidth="9.109375" defaultRowHeight="14.4" x14ac:dyDescent="0.3"/>
  <cols>
    <col min="1" max="1" width="24.5546875" customWidth="1"/>
    <col min="2" max="2" width="10.6640625" customWidth="1"/>
    <col min="3" max="3" width="13.44140625" style="75" customWidth="1"/>
    <col min="4" max="4" width="14.5546875" style="75" customWidth="1"/>
    <col min="5" max="5" width="13" style="75" customWidth="1"/>
    <col min="6" max="6" width="14.44140625" style="75" customWidth="1"/>
    <col min="7" max="16384" width="9.109375" style="58"/>
  </cols>
  <sheetData>
    <row r="1" spans="1:11" x14ac:dyDescent="0.3">
      <c r="A1" s="238" t="s">
        <v>115</v>
      </c>
      <c r="B1" s="238"/>
      <c r="C1" s="238"/>
      <c r="D1" s="238"/>
      <c r="E1" s="238"/>
      <c r="F1" s="238"/>
    </row>
    <row r="2" spans="1:11" ht="18.75" customHeight="1" x14ac:dyDescent="0.3">
      <c r="A2" s="12"/>
      <c r="B2" s="106" t="s">
        <v>0</v>
      </c>
      <c r="C2" s="128" t="s">
        <v>1</v>
      </c>
      <c r="D2" s="128" t="s">
        <v>109</v>
      </c>
      <c r="E2" s="128" t="s">
        <v>110</v>
      </c>
      <c r="F2" s="128" t="s">
        <v>111</v>
      </c>
    </row>
    <row r="3" spans="1:11" ht="18.75" customHeight="1" x14ac:dyDescent="0.3">
      <c r="A3" s="13" t="s">
        <v>2</v>
      </c>
      <c r="B3" s="12" t="s">
        <v>3</v>
      </c>
      <c r="C3" s="17">
        <v>35</v>
      </c>
      <c r="D3" s="17">
        <v>4500</v>
      </c>
      <c r="E3" s="17">
        <f>D3*C3</f>
        <v>157500</v>
      </c>
      <c r="F3" s="17">
        <f>E3/2</f>
        <v>78750</v>
      </c>
      <c r="H3" s="181">
        <f>C3/2</f>
        <v>17.5</v>
      </c>
      <c r="J3" s="58">
        <v>35000</v>
      </c>
      <c r="K3" s="58">
        <f>J3/10</f>
        <v>3500</v>
      </c>
    </row>
    <row r="4" spans="1:11" ht="18.75" customHeight="1" x14ac:dyDescent="0.3">
      <c r="A4" s="13" t="s">
        <v>4</v>
      </c>
      <c r="B4" s="12"/>
      <c r="C4" s="17"/>
      <c r="D4" s="17"/>
      <c r="E4" s="17"/>
      <c r="F4" s="17"/>
    </row>
    <row r="5" spans="1:11" ht="18.75" customHeight="1" x14ac:dyDescent="0.3">
      <c r="A5" s="13" t="s">
        <v>5</v>
      </c>
      <c r="B5" s="13" t="s">
        <v>0</v>
      </c>
      <c r="C5" s="53" t="s">
        <v>6</v>
      </c>
      <c r="D5" s="53" t="s">
        <v>7</v>
      </c>
      <c r="E5" s="53" t="s">
        <v>60</v>
      </c>
      <c r="F5" s="53" t="s">
        <v>61</v>
      </c>
    </row>
    <row r="6" spans="1:11" ht="18.75" customHeight="1" x14ac:dyDescent="0.3">
      <c r="A6" s="12" t="s">
        <v>76</v>
      </c>
      <c r="B6" s="12" t="s">
        <v>112</v>
      </c>
      <c r="C6" s="17">
        <v>8</v>
      </c>
      <c r="D6" s="17">
        <f>'Item List 2024'!D130</f>
        <v>3252</v>
      </c>
      <c r="E6" s="17">
        <f>D6*C6</f>
        <v>26016</v>
      </c>
      <c r="F6" s="17">
        <f>E6/2</f>
        <v>13008</v>
      </c>
    </row>
    <row r="7" spans="1:11" ht="18.75" customHeight="1" x14ac:dyDescent="0.3">
      <c r="A7" s="12" t="s">
        <v>13</v>
      </c>
      <c r="B7" s="12" t="s">
        <v>14</v>
      </c>
      <c r="C7" s="17">
        <v>2.5</v>
      </c>
      <c r="D7" s="17">
        <f>Tomatoes!E8</f>
        <v>600</v>
      </c>
      <c r="E7" s="17">
        <f t="shared" ref="E7:E39" si="0">D7*C7</f>
        <v>1500</v>
      </c>
      <c r="F7" s="17">
        <f t="shared" ref="F7:F39" si="1">E7/2</f>
        <v>750</v>
      </c>
    </row>
    <row r="8" spans="1:11" ht="18.75" customHeight="1" x14ac:dyDescent="0.3">
      <c r="A8" s="12" t="s">
        <v>15</v>
      </c>
      <c r="B8" s="12" t="s">
        <v>14</v>
      </c>
      <c r="C8" s="17">
        <v>1.5</v>
      </c>
      <c r="D8" s="17">
        <f>Tomatoes!E9</f>
        <v>600</v>
      </c>
      <c r="E8" s="17">
        <f t="shared" si="0"/>
        <v>900</v>
      </c>
      <c r="F8" s="17">
        <f t="shared" si="1"/>
        <v>450</v>
      </c>
    </row>
    <row r="9" spans="1:11" ht="18.75" customHeight="1" x14ac:dyDescent="0.3">
      <c r="A9" s="12" t="s">
        <v>16</v>
      </c>
      <c r="B9" s="12" t="s">
        <v>14</v>
      </c>
      <c r="C9" s="17">
        <v>1</v>
      </c>
      <c r="D9" s="17">
        <f>Tomatoes!E10</f>
        <v>600</v>
      </c>
      <c r="E9" s="17">
        <f t="shared" si="0"/>
        <v>600</v>
      </c>
      <c r="F9" s="17">
        <f t="shared" si="1"/>
        <v>300</v>
      </c>
    </row>
    <row r="10" spans="1:11" ht="18.75" customHeight="1" x14ac:dyDescent="0.3">
      <c r="A10" s="12" t="s">
        <v>494</v>
      </c>
      <c r="B10" s="12" t="s">
        <v>18</v>
      </c>
      <c r="C10" s="17">
        <v>6</v>
      </c>
      <c r="D10" s="17">
        <f>Tomatoes!E11</f>
        <v>816</v>
      </c>
      <c r="E10" s="17">
        <f t="shared" si="0"/>
        <v>4896</v>
      </c>
      <c r="F10" s="17">
        <f t="shared" si="1"/>
        <v>2448</v>
      </c>
    </row>
    <row r="11" spans="1:11" ht="18.75" customHeight="1" x14ac:dyDescent="0.3">
      <c r="A11" s="12" t="s">
        <v>21</v>
      </c>
      <c r="B11" s="12" t="s">
        <v>18</v>
      </c>
      <c r="C11" s="17">
        <v>4</v>
      </c>
      <c r="D11" s="17">
        <f>Tomatoes!E14</f>
        <v>625</v>
      </c>
      <c r="E11" s="17">
        <f t="shared" si="0"/>
        <v>2500</v>
      </c>
      <c r="F11" s="17">
        <f t="shared" si="1"/>
        <v>1250</v>
      </c>
    </row>
    <row r="12" spans="1:11" ht="18.75" customHeight="1" x14ac:dyDescent="0.3">
      <c r="A12" s="12" t="s">
        <v>523</v>
      </c>
      <c r="B12" s="12" t="s">
        <v>521</v>
      </c>
      <c r="C12" s="17">
        <v>2</v>
      </c>
      <c r="D12" s="17">
        <f>'Item List 2024'!D24</f>
        <v>500</v>
      </c>
      <c r="E12" s="17">
        <f t="shared" ref="E12" si="2">D12*C12</f>
        <v>1000</v>
      </c>
      <c r="F12" s="17">
        <f t="shared" ref="F12" si="3">E12/2</f>
        <v>500</v>
      </c>
    </row>
    <row r="13" spans="1:11" ht="18.75" customHeight="1" x14ac:dyDescent="0.3">
      <c r="A13" s="12" t="s">
        <v>22</v>
      </c>
      <c r="B13" s="101" t="s">
        <v>631</v>
      </c>
      <c r="C13" s="17">
        <v>3</v>
      </c>
      <c r="D13" s="17">
        <f>'Item List 2024'!D21</f>
        <v>700</v>
      </c>
      <c r="E13" s="17">
        <f t="shared" si="0"/>
        <v>2100</v>
      </c>
      <c r="F13" s="17">
        <f t="shared" si="1"/>
        <v>1050</v>
      </c>
    </row>
    <row r="14" spans="1:11" ht="18.75" customHeight="1" x14ac:dyDescent="0.3">
      <c r="A14" s="12" t="s">
        <v>78</v>
      </c>
      <c r="B14" s="12"/>
      <c r="C14" s="17">
        <v>1</v>
      </c>
      <c r="D14" s="17">
        <f>'Item List 2024'!D23</f>
        <v>1000</v>
      </c>
      <c r="E14" s="17">
        <f t="shared" si="0"/>
        <v>1000</v>
      </c>
      <c r="F14" s="17">
        <f t="shared" si="1"/>
        <v>500</v>
      </c>
    </row>
    <row r="15" spans="1:11" ht="18.75" customHeight="1" x14ac:dyDescent="0.3">
      <c r="A15" s="159" t="s">
        <v>621</v>
      </c>
      <c r="B15" s="12"/>
      <c r="C15" s="17"/>
      <c r="D15" s="17"/>
      <c r="E15" s="17"/>
      <c r="F15" s="17"/>
    </row>
    <row r="16" spans="1:11" ht="18.75" customHeight="1" x14ac:dyDescent="0.3">
      <c r="A16" s="12" t="s">
        <v>622</v>
      </c>
      <c r="B16" s="12" t="s">
        <v>25</v>
      </c>
      <c r="C16" s="17">
        <v>1</v>
      </c>
      <c r="D16" s="17">
        <f>'Item List 2024'!D272</f>
        <v>2315</v>
      </c>
      <c r="E16" s="17">
        <f>D16*C16</f>
        <v>2315</v>
      </c>
      <c r="F16" s="169">
        <f>'Item List 2024'!D273*2</f>
        <v>1120</v>
      </c>
    </row>
    <row r="17" spans="1:6" ht="18.75" customHeight="1" x14ac:dyDescent="0.3">
      <c r="A17" s="159" t="s">
        <v>24</v>
      </c>
      <c r="B17" s="12"/>
      <c r="C17" s="17"/>
      <c r="D17" s="17"/>
      <c r="E17" s="17"/>
      <c r="F17" s="17"/>
    </row>
    <row r="18" spans="1:6" ht="18.75" customHeight="1" x14ac:dyDescent="0.3">
      <c r="A18" s="96" t="s">
        <v>517</v>
      </c>
      <c r="B18" s="12"/>
      <c r="C18" s="17"/>
      <c r="D18" s="17"/>
      <c r="E18" s="17"/>
      <c r="F18" s="17"/>
    </row>
    <row r="19" spans="1:6" ht="18.75" customHeight="1" x14ac:dyDescent="0.3">
      <c r="A19" s="12" t="s">
        <v>26</v>
      </c>
      <c r="B19" s="12" t="s">
        <v>27</v>
      </c>
      <c r="C19" s="17">
        <v>4</v>
      </c>
      <c r="D19" s="17">
        <f>'Item List 2024'!D266</f>
        <v>290</v>
      </c>
      <c r="E19" s="17">
        <f t="shared" si="0"/>
        <v>1160</v>
      </c>
      <c r="F19" s="17">
        <f t="shared" si="1"/>
        <v>580</v>
      </c>
    </row>
    <row r="20" spans="1:6" ht="18.75" customHeight="1" x14ac:dyDescent="0.3">
      <c r="A20" s="12" t="s">
        <v>89</v>
      </c>
      <c r="B20" s="12" t="s">
        <v>31</v>
      </c>
      <c r="C20" s="17">
        <v>1</v>
      </c>
      <c r="D20" s="17">
        <f>'Item List 2024'!D292</f>
        <v>340</v>
      </c>
      <c r="E20" s="17">
        <f t="shared" si="0"/>
        <v>340</v>
      </c>
      <c r="F20" s="17">
        <f t="shared" si="1"/>
        <v>170</v>
      </c>
    </row>
    <row r="21" spans="1:6" ht="18.75" customHeight="1" x14ac:dyDescent="0.3">
      <c r="A21" s="12" t="s">
        <v>616</v>
      </c>
      <c r="B21" s="12" t="s">
        <v>112</v>
      </c>
      <c r="C21" s="17">
        <v>1</v>
      </c>
      <c r="D21" s="17">
        <f>'Item List 2024'!D256</f>
        <v>340</v>
      </c>
      <c r="E21" s="17">
        <f>D21*C21</f>
        <v>340</v>
      </c>
      <c r="F21" s="17">
        <f>E21</f>
        <v>340</v>
      </c>
    </row>
    <row r="22" spans="1:6" ht="18.75" customHeight="1" x14ac:dyDescent="0.3">
      <c r="A22" s="12" t="s">
        <v>32</v>
      </c>
      <c r="B22" s="12" t="s">
        <v>31</v>
      </c>
      <c r="C22" s="17">
        <v>1</v>
      </c>
      <c r="D22" s="17">
        <f>'Item List 2024'!D281</f>
        <v>470</v>
      </c>
      <c r="E22" s="17">
        <f t="shared" si="0"/>
        <v>470</v>
      </c>
      <c r="F22" s="17">
        <f t="shared" si="1"/>
        <v>235</v>
      </c>
    </row>
    <row r="23" spans="1:6" ht="18.75" customHeight="1" x14ac:dyDescent="0.3">
      <c r="A23" s="96" t="s">
        <v>516</v>
      </c>
      <c r="B23" s="12"/>
      <c r="C23" s="17"/>
      <c r="D23" s="17"/>
      <c r="E23" s="17"/>
      <c r="F23" s="17"/>
    </row>
    <row r="24" spans="1:6" ht="18.75" customHeight="1" x14ac:dyDescent="0.3">
      <c r="A24" s="160" t="s">
        <v>97</v>
      </c>
      <c r="B24" s="12" t="s">
        <v>64</v>
      </c>
      <c r="C24" s="17">
        <v>4</v>
      </c>
      <c r="D24" s="17">
        <f>'Item List 2024'!D263</f>
        <v>210</v>
      </c>
      <c r="E24" s="17">
        <f>D24*C24</f>
        <v>840</v>
      </c>
      <c r="F24" s="17">
        <f>E24/2</f>
        <v>420</v>
      </c>
    </row>
    <row r="25" spans="1:6" ht="18.75" customHeight="1" x14ac:dyDescent="0.3">
      <c r="A25" s="12" t="str">
        <f>'Item List 2024'!B312</f>
        <v>Garden Ripcod</v>
      </c>
      <c r="B25" s="12" t="s">
        <v>34</v>
      </c>
      <c r="C25" s="17">
        <v>1</v>
      </c>
      <c r="D25" s="17">
        <f>'Item List 2024'!D312</f>
        <v>300</v>
      </c>
      <c r="E25" s="17">
        <f t="shared" si="0"/>
        <v>300</v>
      </c>
      <c r="F25" s="17">
        <f>E25</f>
        <v>300</v>
      </c>
    </row>
    <row r="26" spans="1:6" ht="18.75" customHeight="1" x14ac:dyDescent="0.3">
      <c r="A26" s="96" t="s">
        <v>519</v>
      </c>
      <c r="B26" s="12"/>
      <c r="C26" s="17"/>
      <c r="D26" s="17"/>
      <c r="E26" s="17"/>
      <c r="F26" s="17"/>
    </row>
    <row r="27" spans="1:6" ht="18.75" customHeight="1" x14ac:dyDescent="0.3">
      <c r="A27" s="12" t="s">
        <v>38</v>
      </c>
      <c r="B27" s="12" t="s">
        <v>39</v>
      </c>
      <c r="C27" s="17">
        <v>1</v>
      </c>
      <c r="D27" s="17">
        <f>'Item List 2024'!D285</f>
        <v>470</v>
      </c>
      <c r="E27" s="17">
        <f t="shared" si="0"/>
        <v>470</v>
      </c>
      <c r="F27" s="169">
        <f>E27</f>
        <v>470</v>
      </c>
    </row>
    <row r="28" spans="1:6" ht="18.75" customHeight="1" x14ac:dyDescent="0.3">
      <c r="A28" s="236" t="s">
        <v>534</v>
      </c>
      <c r="B28" s="236"/>
      <c r="C28" s="236"/>
      <c r="D28" s="17"/>
      <c r="E28" s="17"/>
      <c r="F28" s="17"/>
    </row>
    <row r="29" spans="1:6" ht="18.75" customHeight="1" x14ac:dyDescent="0.3">
      <c r="A29" s="12" t="s">
        <v>67</v>
      </c>
      <c r="B29" s="12" t="s">
        <v>45</v>
      </c>
      <c r="C29" s="17">
        <v>10</v>
      </c>
      <c r="D29" s="17">
        <f>'Item List 2024'!D26</f>
        <v>80</v>
      </c>
      <c r="E29" s="17">
        <f t="shared" si="0"/>
        <v>800</v>
      </c>
      <c r="F29" s="17">
        <f t="shared" si="1"/>
        <v>400</v>
      </c>
    </row>
    <row r="30" spans="1:6" ht="18.75" customHeight="1" x14ac:dyDescent="0.3">
      <c r="A30" s="12" t="s">
        <v>68</v>
      </c>
      <c r="B30" s="12" t="s">
        <v>45</v>
      </c>
      <c r="C30" s="17">
        <v>10</v>
      </c>
      <c r="D30" s="17">
        <f>'Item List 2024'!D26</f>
        <v>80</v>
      </c>
      <c r="E30" s="17">
        <f t="shared" si="0"/>
        <v>800</v>
      </c>
      <c r="F30" s="17">
        <f t="shared" si="1"/>
        <v>400</v>
      </c>
    </row>
    <row r="31" spans="1:6" ht="18.75" customHeight="1" x14ac:dyDescent="0.3">
      <c r="A31" s="12" t="s">
        <v>69</v>
      </c>
      <c r="B31" s="12" t="s">
        <v>45</v>
      </c>
      <c r="C31" s="17">
        <v>20</v>
      </c>
      <c r="D31" s="17">
        <f>'Item List 2024'!D26</f>
        <v>80</v>
      </c>
      <c r="E31" s="17">
        <f t="shared" si="0"/>
        <v>1600</v>
      </c>
      <c r="F31" s="17">
        <f t="shared" si="1"/>
        <v>800</v>
      </c>
    </row>
    <row r="32" spans="1:6" ht="18.75" customHeight="1" x14ac:dyDescent="0.3">
      <c r="A32" s="12" t="s">
        <v>47</v>
      </c>
      <c r="B32" s="12" t="s">
        <v>45</v>
      </c>
      <c r="C32" s="17">
        <v>60</v>
      </c>
      <c r="D32" s="17">
        <f>'Item List 2024'!D26</f>
        <v>80</v>
      </c>
      <c r="E32" s="17">
        <f t="shared" si="0"/>
        <v>4800</v>
      </c>
      <c r="F32" s="17">
        <f t="shared" si="1"/>
        <v>2400</v>
      </c>
    </row>
    <row r="33" spans="1:6" ht="18.75" customHeight="1" x14ac:dyDescent="0.3">
      <c r="A33" s="12" t="s">
        <v>48</v>
      </c>
      <c r="B33" s="12" t="s">
        <v>45</v>
      </c>
      <c r="C33" s="17">
        <v>5</v>
      </c>
      <c r="D33" s="17">
        <f>'Item List 2024'!D26</f>
        <v>80</v>
      </c>
      <c r="E33" s="17">
        <f t="shared" si="0"/>
        <v>400</v>
      </c>
      <c r="F33" s="17">
        <f t="shared" si="1"/>
        <v>200</v>
      </c>
    </row>
    <row r="34" spans="1:6" ht="18.75" customHeight="1" x14ac:dyDescent="0.3">
      <c r="A34" s="76" t="s">
        <v>50</v>
      </c>
      <c r="B34" s="12" t="s">
        <v>45</v>
      </c>
      <c r="C34" s="17">
        <v>6</v>
      </c>
      <c r="D34" s="17">
        <f>'Item List 2024'!D26</f>
        <v>80</v>
      </c>
      <c r="E34" s="17">
        <f t="shared" si="0"/>
        <v>480</v>
      </c>
      <c r="F34" s="17">
        <f t="shared" si="1"/>
        <v>240</v>
      </c>
    </row>
    <row r="35" spans="1:6" ht="18.75" customHeight="1" x14ac:dyDescent="0.3">
      <c r="A35" s="12" t="s">
        <v>22</v>
      </c>
      <c r="B35" s="12" t="s">
        <v>45</v>
      </c>
      <c r="C35" s="17">
        <v>15</v>
      </c>
      <c r="D35" s="17">
        <f>'Item List 2024'!D26</f>
        <v>80</v>
      </c>
      <c r="E35" s="17">
        <f t="shared" si="0"/>
        <v>1200</v>
      </c>
      <c r="F35" s="17">
        <f t="shared" si="1"/>
        <v>600</v>
      </c>
    </row>
    <row r="36" spans="1:6" ht="18.75" customHeight="1" x14ac:dyDescent="0.3">
      <c r="A36" s="12" t="s">
        <v>51</v>
      </c>
      <c r="B36" s="12" t="s">
        <v>45</v>
      </c>
      <c r="C36" s="17">
        <v>20</v>
      </c>
      <c r="D36" s="17">
        <f>'Item List 2024'!D26</f>
        <v>80</v>
      </c>
      <c r="E36" s="17">
        <f t="shared" si="0"/>
        <v>1600</v>
      </c>
      <c r="F36" s="17">
        <f t="shared" si="1"/>
        <v>800</v>
      </c>
    </row>
    <row r="37" spans="1:6" ht="18.75" customHeight="1" x14ac:dyDescent="0.3">
      <c r="A37" s="12" t="s">
        <v>496</v>
      </c>
      <c r="B37" s="12" t="s">
        <v>45</v>
      </c>
      <c r="C37" s="17">
        <v>10</v>
      </c>
      <c r="D37" s="17">
        <f>'Item List 2024'!D26</f>
        <v>80</v>
      </c>
      <c r="E37" s="17">
        <f t="shared" si="0"/>
        <v>800</v>
      </c>
      <c r="F37" s="17">
        <f t="shared" si="1"/>
        <v>400</v>
      </c>
    </row>
    <row r="38" spans="1:6" ht="18.75" customHeight="1" x14ac:dyDescent="0.3">
      <c r="A38" s="12" t="s">
        <v>71</v>
      </c>
      <c r="B38" s="12" t="s">
        <v>90</v>
      </c>
      <c r="C38" s="17">
        <v>3500</v>
      </c>
      <c r="D38" s="17">
        <v>1.71</v>
      </c>
      <c r="E38" s="17">
        <f t="shared" si="0"/>
        <v>5985</v>
      </c>
      <c r="F38" s="17">
        <f t="shared" si="1"/>
        <v>2992.5</v>
      </c>
    </row>
    <row r="39" spans="1:6" ht="18.75" customHeight="1" x14ac:dyDescent="0.3">
      <c r="A39" s="12" t="s">
        <v>52</v>
      </c>
      <c r="B39" s="12" t="s">
        <v>521</v>
      </c>
      <c r="C39" s="17">
        <v>35</v>
      </c>
      <c r="D39" s="17">
        <v>300</v>
      </c>
      <c r="E39" s="17">
        <f t="shared" si="0"/>
        <v>10500</v>
      </c>
      <c r="F39" s="17">
        <f t="shared" si="1"/>
        <v>5250</v>
      </c>
    </row>
    <row r="40" spans="1:6" ht="18.75" customHeight="1" x14ac:dyDescent="0.3">
      <c r="A40" s="129" t="s">
        <v>53</v>
      </c>
      <c r="B40" s="12"/>
      <c r="C40" s="17"/>
      <c r="D40" s="17"/>
      <c r="E40" s="130">
        <f>SUM(E6:E39)</f>
        <v>75712</v>
      </c>
      <c r="F40" s="130">
        <f>SUM(F6:F39)</f>
        <v>38373.5</v>
      </c>
    </row>
    <row r="41" spans="1:6" ht="18.75" customHeight="1" x14ac:dyDescent="0.3">
      <c r="A41" s="13" t="s">
        <v>492</v>
      </c>
      <c r="B41" s="12"/>
      <c r="C41" s="17"/>
      <c r="D41" s="17"/>
      <c r="E41" s="130">
        <f>E3-E40</f>
        <v>81788</v>
      </c>
      <c r="F41" s="130">
        <f>F3-F40</f>
        <v>40376.5</v>
      </c>
    </row>
    <row r="42" spans="1:6" ht="18.75" customHeight="1" x14ac:dyDescent="0.3">
      <c r="A42" s="13" t="s">
        <v>54</v>
      </c>
      <c r="B42" s="13"/>
      <c r="C42" s="17"/>
      <c r="D42" s="17"/>
      <c r="E42" s="131">
        <f>E41/E3</f>
        <v>0.51928888888888891</v>
      </c>
      <c r="F42" s="131">
        <f>F41/F3</f>
        <v>0.51271746031746035</v>
      </c>
    </row>
    <row r="43" spans="1:6" ht="18.75" customHeight="1" x14ac:dyDescent="0.3">
      <c r="A43" s="13" t="s">
        <v>55</v>
      </c>
      <c r="B43" s="13" t="s">
        <v>91</v>
      </c>
      <c r="C43" s="17"/>
      <c r="D43" s="17"/>
      <c r="E43" s="130">
        <f>E40/C3</f>
        <v>2163.1999999999998</v>
      </c>
      <c r="F43" s="130">
        <f>F40/H3</f>
        <v>2192.7714285714287</v>
      </c>
    </row>
    <row r="44" spans="1:6" ht="18.75" customHeight="1" x14ac:dyDescent="0.3">
      <c r="A44" s="13" t="s">
        <v>649</v>
      </c>
      <c r="B44" s="13" t="s">
        <v>92</v>
      </c>
      <c r="C44" s="17"/>
      <c r="D44" s="17"/>
      <c r="E44" s="130">
        <f>E40/D3</f>
        <v>16.824888888888889</v>
      </c>
      <c r="F44" s="130">
        <f>F40/D3</f>
        <v>8.5274444444444448</v>
      </c>
    </row>
    <row r="45" spans="1:6" ht="18.75" customHeight="1" x14ac:dyDescent="0.3">
      <c r="A45" s="13" t="s">
        <v>55</v>
      </c>
      <c r="B45" s="43" t="s">
        <v>642</v>
      </c>
      <c r="C45" s="207"/>
      <c r="D45" s="207"/>
      <c r="E45" s="208">
        <f>E40/K3</f>
        <v>21.632000000000001</v>
      </c>
      <c r="F45" s="207"/>
    </row>
  </sheetData>
  <customSheetViews>
    <customSheetView guid="{02199846-6382-4DA0-BCB6-8C4B8E06D201}" scale="85" topLeftCell="A21">
      <selection activeCell="F45" sqref="F45"/>
      <pageMargins left="0.7" right="0.7" top="0.75" bottom="0.75" header="0.3" footer="0.3"/>
    </customSheetView>
    <customSheetView guid="{7FA393C0-016B-4ED2-8E1A-A19A1B399678}" scale="85" topLeftCell="A22">
      <selection activeCell="B42" sqref="B42:B45"/>
      <pageMargins left="0.7" right="0.7" top="0.75" bottom="0.75" header="0.3" footer="0.3"/>
    </customSheetView>
    <customSheetView guid="{9725C355-06CF-47EE-8965-9EAAFECFEFE3}" scale="85" topLeftCell="A21">
      <selection activeCell="F45" sqref="F45"/>
      <pageMargins left="0.7" right="0.7" top="0.75" bottom="0.75" header="0.3" footer="0.3"/>
    </customSheetView>
  </customSheetViews>
  <mergeCells count="2">
    <mergeCell ref="A1:F1"/>
    <mergeCell ref="A28:C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93"/>
  <sheetViews>
    <sheetView topLeftCell="A26" zoomScale="82" zoomScaleNormal="120" workbookViewId="0">
      <selection activeCell="E52" sqref="E52"/>
    </sheetView>
  </sheetViews>
  <sheetFormatPr defaultRowHeight="15.6" x14ac:dyDescent="0.3"/>
  <cols>
    <col min="1" max="1" width="27.44140625" style="6" customWidth="1"/>
    <col min="2" max="2" width="13.5546875" style="6" customWidth="1"/>
    <col min="3" max="3" width="11.5546875" style="11" customWidth="1"/>
    <col min="4" max="4" width="14.44140625" style="11" customWidth="1"/>
    <col min="5" max="5" width="16.44140625" style="11" customWidth="1"/>
    <col min="6" max="6" width="15.6640625" style="11" customWidth="1"/>
    <col min="8" max="8" width="13.5546875" customWidth="1"/>
    <col min="9" max="9" width="13.6640625" bestFit="1" customWidth="1"/>
    <col min="10" max="10" width="9.44140625" bestFit="1" customWidth="1"/>
  </cols>
  <sheetData>
    <row r="1" spans="1:14" ht="17.25" customHeight="1" x14ac:dyDescent="0.3">
      <c r="C1" s="10" t="s">
        <v>510</v>
      </c>
    </row>
    <row r="2" spans="1:14" ht="17.25" customHeight="1" x14ac:dyDescent="0.3">
      <c r="A2" s="12"/>
      <c r="B2" s="13" t="s">
        <v>0</v>
      </c>
      <c r="C2" s="14" t="s">
        <v>1</v>
      </c>
      <c r="D2" s="14" t="s">
        <v>109</v>
      </c>
      <c r="E2" s="14" t="s">
        <v>110</v>
      </c>
      <c r="F2" s="14" t="s">
        <v>111</v>
      </c>
      <c r="I2" s="95" t="s">
        <v>490</v>
      </c>
    </row>
    <row r="3" spans="1:14" ht="17.25" customHeight="1" x14ac:dyDescent="0.3">
      <c r="A3" s="13" t="s">
        <v>2</v>
      </c>
      <c r="B3" s="12" t="s">
        <v>3</v>
      </c>
      <c r="C3" s="15">
        <v>20</v>
      </c>
      <c r="D3" s="15">
        <v>9000</v>
      </c>
      <c r="E3" s="15">
        <f>C3*D3</f>
        <v>180000</v>
      </c>
      <c r="F3" s="15">
        <f>E3/2</f>
        <v>90000</v>
      </c>
      <c r="H3" t="s">
        <v>522</v>
      </c>
      <c r="I3">
        <v>90</v>
      </c>
      <c r="K3">
        <v>10</v>
      </c>
      <c r="M3">
        <v>20000</v>
      </c>
      <c r="N3">
        <f>M3/10</f>
        <v>2000</v>
      </c>
    </row>
    <row r="4" spans="1:14" ht="17.25" customHeight="1" x14ac:dyDescent="0.3">
      <c r="A4" s="13" t="s">
        <v>4</v>
      </c>
      <c r="B4" s="12"/>
      <c r="C4" s="15"/>
      <c r="D4" s="15"/>
      <c r="E4" s="15"/>
      <c r="F4" s="15"/>
    </row>
    <row r="5" spans="1:14" ht="17.25" customHeight="1" x14ac:dyDescent="0.3">
      <c r="A5" s="13" t="s">
        <v>5</v>
      </c>
      <c r="B5" s="13" t="s">
        <v>0</v>
      </c>
      <c r="C5" s="14" t="s">
        <v>6</v>
      </c>
      <c r="D5" s="14" t="s">
        <v>7</v>
      </c>
      <c r="E5" s="14" t="s">
        <v>8</v>
      </c>
      <c r="F5" s="16" t="s">
        <v>9</v>
      </c>
    </row>
    <row r="6" spans="1:14" ht="17.25" customHeight="1" x14ac:dyDescent="0.3">
      <c r="A6" s="12" t="s">
        <v>10</v>
      </c>
      <c r="B6" s="12" t="s">
        <v>11</v>
      </c>
      <c r="C6" s="17">
        <v>22</v>
      </c>
      <c r="D6" s="17">
        <f>'Item List 2024'!D409</f>
        <v>700</v>
      </c>
      <c r="E6" s="17">
        <f>C6*D6</f>
        <v>15400</v>
      </c>
      <c r="F6" s="17">
        <f>E6/2</f>
        <v>7700</v>
      </c>
    </row>
    <row r="7" spans="1:14" ht="17.25" customHeight="1" x14ac:dyDescent="0.3">
      <c r="A7" s="12" t="s">
        <v>12</v>
      </c>
      <c r="B7" s="12">
        <v>1000</v>
      </c>
      <c r="C7" s="17">
        <v>3</v>
      </c>
      <c r="D7" s="17">
        <f>'Item List 2024'!D409</f>
        <v>700</v>
      </c>
      <c r="E7" s="17">
        <f t="shared" ref="E7:E41" si="0">C7*D7</f>
        <v>2100</v>
      </c>
      <c r="F7" s="17">
        <f t="shared" ref="F7:F41" si="1">E7/2</f>
        <v>1050</v>
      </c>
    </row>
    <row r="8" spans="1:14" ht="17.25" customHeight="1" x14ac:dyDescent="0.3">
      <c r="A8" s="12" t="s">
        <v>13</v>
      </c>
      <c r="B8" s="12" t="s">
        <v>14</v>
      </c>
      <c r="C8" s="15">
        <v>2.5</v>
      </c>
      <c r="D8" s="15">
        <f>'Item List 2024'!D17</f>
        <v>600</v>
      </c>
      <c r="E8" s="15">
        <f t="shared" si="0"/>
        <v>1500</v>
      </c>
      <c r="F8" s="15">
        <f t="shared" si="1"/>
        <v>750</v>
      </c>
    </row>
    <row r="9" spans="1:14" ht="17.25" customHeight="1" x14ac:dyDescent="0.3">
      <c r="A9" s="12" t="s">
        <v>15</v>
      </c>
      <c r="B9" s="12" t="s">
        <v>14</v>
      </c>
      <c r="C9" s="15">
        <v>1.5</v>
      </c>
      <c r="D9" s="15">
        <f>'Item List 2024'!D18</f>
        <v>600</v>
      </c>
      <c r="E9" s="15">
        <f t="shared" si="0"/>
        <v>900</v>
      </c>
      <c r="F9" s="15">
        <f t="shared" si="1"/>
        <v>450</v>
      </c>
    </row>
    <row r="10" spans="1:14" ht="17.25" customHeight="1" x14ac:dyDescent="0.3">
      <c r="A10" s="12" t="s">
        <v>16</v>
      </c>
      <c r="B10" s="12" t="s">
        <v>14</v>
      </c>
      <c r="C10" s="15">
        <v>1</v>
      </c>
      <c r="D10" s="15">
        <f>'Item List 2024'!D19</f>
        <v>600</v>
      </c>
      <c r="E10" s="15">
        <f t="shared" si="0"/>
        <v>600</v>
      </c>
      <c r="F10" s="15">
        <f t="shared" si="1"/>
        <v>300</v>
      </c>
    </row>
    <row r="11" spans="1:14" ht="17.25" customHeight="1" x14ac:dyDescent="0.3">
      <c r="A11" s="12" t="s">
        <v>611</v>
      </c>
      <c r="B11" s="12" t="s">
        <v>18</v>
      </c>
      <c r="C11" s="15">
        <v>8</v>
      </c>
      <c r="D11" s="15">
        <f>'Item List 2024'!D215</f>
        <v>816</v>
      </c>
      <c r="E11" s="15">
        <f t="shared" si="0"/>
        <v>6528</v>
      </c>
      <c r="F11" s="15">
        <f t="shared" si="1"/>
        <v>3264</v>
      </c>
    </row>
    <row r="12" spans="1:14" ht="17.25" customHeight="1" x14ac:dyDescent="0.3">
      <c r="A12" s="12" t="str">
        <f>'Item List 2024'!B216</f>
        <v>5:1:5 (45) fertilizer</v>
      </c>
      <c r="B12" s="12" t="s">
        <v>18</v>
      </c>
      <c r="C12" s="15">
        <v>4</v>
      </c>
      <c r="D12" s="15">
        <f>'Item List 2024'!D216</f>
        <v>1038</v>
      </c>
      <c r="E12" s="15">
        <f t="shared" si="0"/>
        <v>4152</v>
      </c>
      <c r="F12" s="15">
        <f t="shared" si="1"/>
        <v>2076</v>
      </c>
    </row>
    <row r="13" spans="1:14" ht="17.25" customHeight="1" x14ac:dyDescent="0.3">
      <c r="A13" s="12" t="s">
        <v>19</v>
      </c>
      <c r="B13" s="12" t="s">
        <v>20</v>
      </c>
      <c r="C13" s="15">
        <v>20</v>
      </c>
      <c r="D13" s="15">
        <f>'Item List 2024'!D223</f>
        <v>100</v>
      </c>
      <c r="E13" s="15">
        <f t="shared" si="0"/>
        <v>2000</v>
      </c>
      <c r="F13" s="15">
        <f t="shared" si="1"/>
        <v>1000</v>
      </c>
    </row>
    <row r="14" spans="1:14" ht="17.25" customHeight="1" x14ac:dyDescent="0.3">
      <c r="A14" s="12" t="s">
        <v>21</v>
      </c>
      <c r="B14" s="12" t="s">
        <v>18</v>
      </c>
      <c r="C14" s="15">
        <v>4</v>
      </c>
      <c r="D14" s="15">
        <f>'Item List 2024'!D217</f>
        <v>625</v>
      </c>
      <c r="E14" s="15">
        <f t="shared" si="0"/>
        <v>2500</v>
      </c>
      <c r="F14" s="15">
        <f t="shared" si="1"/>
        <v>1250</v>
      </c>
    </row>
    <row r="15" spans="1:14" ht="17.25" customHeight="1" x14ac:dyDescent="0.3">
      <c r="A15" s="12" t="s">
        <v>523</v>
      </c>
      <c r="B15" s="12" t="s">
        <v>521</v>
      </c>
      <c r="C15" s="15">
        <v>4</v>
      </c>
      <c r="D15" s="15">
        <f>'Item List 2024'!D24</f>
        <v>500</v>
      </c>
      <c r="E15" s="15">
        <f t="shared" si="0"/>
        <v>2000</v>
      </c>
      <c r="F15" s="15">
        <f t="shared" si="1"/>
        <v>1000</v>
      </c>
    </row>
    <row r="16" spans="1:14" ht="17.25" customHeight="1" x14ac:dyDescent="0.3">
      <c r="A16" s="12" t="s">
        <v>22</v>
      </c>
      <c r="B16" s="12" t="s">
        <v>631</v>
      </c>
      <c r="C16" s="17">
        <v>4</v>
      </c>
      <c r="D16" s="17">
        <f>'Item List 2024'!D21</f>
        <v>700</v>
      </c>
      <c r="E16" s="17">
        <f t="shared" si="0"/>
        <v>2800</v>
      </c>
      <c r="F16" s="17">
        <f t="shared" si="1"/>
        <v>1400</v>
      </c>
    </row>
    <row r="17" spans="1:6" ht="17.25" customHeight="1" x14ac:dyDescent="0.3">
      <c r="A17" s="12" t="s">
        <v>23</v>
      </c>
      <c r="B17" s="12"/>
      <c r="C17" s="17">
        <v>1</v>
      </c>
      <c r="D17" s="17">
        <f>'Item List 2024'!D23</f>
        <v>1000</v>
      </c>
      <c r="E17" s="17">
        <f t="shared" si="0"/>
        <v>1000</v>
      </c>
      <c r="F17" s="17">
        <f t="shared" si="1"/>
        <v>500</v>
      </c>
    </row>
    <row r="18" spans="1:6" ht="17.25" customHeight="1" x14ac:dyDescent="0.3">
      <c r="A18" s="13" t="s">
        <v>24</v>
      </c>
      <c r="B18" s="12"/>
      <c r="C18" s="15"/>
      <c r="D18" s="15"/>
      <c r="E18" s="15"/>
      <c r="F18" s="15"/>
    </row>
    <row r="19" spans="1:6" ht="17.25" customHeight="1" x14ac:dyDescent="0.3">
      <c r="A19" s="96" t="s">
        <v>516</v>
      </c>
      <c r="B19" s="12"/>
      <c r="C19" s="15"/>
      <c r="D19" s="15"/>
      <c r="E19" s="15"/>
      <c r="F19" s="15"/>
    </row>
    <row r="20" spans="1:6" ht="17.25" customHeight="1" x14ac:dyDescent="0.3">
      <c r="A20" s="97" t="str">
        <f>'Item List 2024'!B312</f>
        <v>Garden Ripcod</v>
      </c>
      <c r="B20" s="12" t="s">
        <v>34</v>
      </c>
      <c r="C20" s="15">
        <v>2</v>
      </c>
      <c r="D20" s="15">
        <f>'Item List 2024'!D312</f>
        <v>300</v>
      </c>
      <c r="E20" s="15">
        <f t="shared" si="0"/>
        <v>600</v>
      </c>
      <c r="F20" s="15">
        <f t="shared" si="1"/>
        <v>300</v>
      </c>
    </row>
    <row r="21" spans="1:6" ht="17.25" customHeight="1" x14ac:dyDescent="0.3">
      <c r="A21" s="97" t="s">
        <v>463</v>
      </c>
      <c r="B21" s="12" t="s">
        <v>34</v>
      </c>
      <c r="C21" s="15">
        <v>1</v>
      </c>
      <c r="D21" s="15">
        <f>'Item List 2024'!D350</f>
        <v>1280</v>
      </c>
      <c r="E21" s="15">
        <f>D21*C21</f>
        <v>1280</v>
      </c>
      <c r="F21" s="169">
        <f>'Item List 2024'!D351*5</f>
        <v>925</v>
      </c>
    </row>
    <row r="22" spans="1:6" ht="17.25" customHeight="1" x14ac:dyDescent="0.3">
      <c r="A22" s="97" t="s">
        <v>36</v>
      </c>
      <c r="B22" s="12" t="s">
        <v>34</v>
      </c>
      <c r="C22" s="15">
        <v>1</v>
      </c>
      <c r="D22" s="15">
        <f>'Item List 2024'!D455</f>
        <v>260</v>
      </c>
      <c r="E22" s="15">
        <f t="shared" si="0"/>
        <v>260</v>
      </c>
      <c r="F22" s="15">
        <f>E22</f>
        <v>260</v>
      </c>
    </row>
    <row r="23" spans="1:6" ht="17.25" customHeight="1" x14ac:dyDescent="0.3">
      <c r="A23" s="97" t="str">
        <f>'Item List 2024'!B310</f>
        <v xml:space="preserve">Oxadate (nematicide) </v>
      </c>
      <c r="B23" s="12" t="s">
        <v>25</v>
      </c>
      <c r="C23" s="15">
        <v>1</v>
      </c>
      <c r="D23" s="15">
        <f>'Item List 2024'!D310</f>
        <v>1240</v>
      </c>
      <c r="E23" s="15">
        <f t="shared" si="0"/>
        <v>1240</v>
      </c>
      <c r="F23" s="15">
        <f>E23</f>
        <v>1240</v>
      </c>
    </row>
    <row r="24" spans="1:6" ht="17.25" customHeight="1" x14ac:dyDescent="0.3">
      <c r="A24" s="98" t="s">
        <v>517</v>
      </c>
      <c r="B24" s="12"/>
      <c r="C24" s="15"/>
      <c r="D24" s="15"/>
      <c r="E24" s="15"/>
      <c r="F24" s="15"/>
    </row>
    <row r="25" spans="1:6" ht="17.25" customHeight="1" x14ac:dyDescent="0.3">
      <c r="A25" s="99" t="s">
        <v>26</v>
      </c>
      <c r="B25" s="12" t="s">
        <v>27</v>
      </c>
      <c r="C25" s="15">
        <v>3</v>
      </c>
      <c r="D25" s="15">
        <f>'Item List 2024'!D266</f>
        <v>290</v>
      </c>
      <c r="E25" s="15">
        <f t="shared" si="0"/>
        <v>870</v>
      </c>
      <c r="F25" s="169">
        <f>'Item List 2024'!D266*2</f>
        <v>580</v>
      </c>
    </row>
    <row r="26" spans="1:6" ht="17.25" customHeight="1" x14ac:dyDescent="0.3">
      <c r="A26" s="99" t="s">
        <v>28</v>
      </c>
      <c r="B26" s="12" t="s">
        <v>29</v>
      </c>
      <c r="C26" s="15">
        <v>1</v>
      </c>
      <c r="D26" s="15">
        <f>'Item List 2024'!D295</f>
        <v>1730</v>
      </c>
      <c r="E26" s="15">
        <f t="shared" si="0"/>
        <v>1730</v>
      </c>
      <c r="F26" s="169">
        <f>'Item List 2024'!D294</f>
        <v>875</v>
      </c>
    </row>
    <row r="27" spans="1:6" ht="17.25" customHeight="1" x14ac:dyDescent="0.3">
      <c r="A27" s="12" t="str">
        <f>'Item List 2024'!B256</f>
        <v>Benomyl</v>
      </c>
      <c r="B27" s="12" t="s">
        <v>34</v>
      </c>
      <c r="C27" s="17">
        <v>1</v>
      </c>
      <c r="D27" s="17">
        <f>'Item List 2024'!D256</f>
        <v>340</v>
      </c>
      <c r="E27" s="17">
        <f t="shared" si="0"/>
        <v>340</v>
      </c>
      <c r="F27" s="169">
        <f>E27</f>
        <v>340</v>
      </c>
    </row>
    <row r="28" spans="1:6" ht="17.25" customHeight="1" x14ac:dyDescent="0.3">
      <c r="A28" s="99" t="s">
        <v>30</v>
      </c>
      <c r="B28" s="12" t="s">
        <v>31</v>
      </c>
      <c r="C28" s="15">
        <v>1</v>
      </c>
      <c r="D28" s="15">
        <f>'Item List 2024'!D292</f>
        <v>340</v>
      </c>
      <c r="E28" s="15">
        <f t="shared" si="0"/>
        <v>340</v>
      </c>
      <c r="F28" s="169">
        <f>'Item List 2024'!D293*2</f>
        <v>170</v>
      </c>
    </row>
    <row r="29" spans="1:6" ht="17.25" customHeight="1" x14ac:dyDescent="0.3">
      <c r="A29" s="12" t="s">
        <v>32</v>
      </c>
      <c r="B29" s="12" t="s">
        <v>31</v>
      </c>
      <c r="C29" s="17">
        <v>1</v>
      </c>
      <c r="D29" s="17">
        <f>'Item List 2024'!D281</f>
        <v>470</v>
      </c>
      <c r="E29" s="17">
        <f t="shared" si="0"/>
        <v>470</v>
      </c>
      <c r="F29" s="169">
        <f>'Item List 2024'!D281/2</f>
        <v>235</v>
      </c>
    </row>
    <row r="30" spans="1:6" ht="17.25" customHeight="1" x14ac:dyDescent="0.3">
      <c r="A30" s="239" t="s">
        <v>541</v>
      </c>
      <c r="B30" s="240"/>
      <c r="C30" s="241"/>
      <c r="D30" s="15"/>
      <c r="E30" s="15"/>
      <c r="F30" s="15"/>
    </row>
    <row r="31" spans="1:6" ht="17.25" customHeight="1" x14ac:dyDescent="0.3">
      <c r="A31" s="99" t="s">
        <v>37</v>
      </c>
      <c r="B31" s="12" t="s">
        <v>25</v>
      </c>
      <c r="C31" s="15">
        <v>1</v>
      </c>
      <c r="D31" s="15">
        <f>'Item List 2024'!D229</f>
        <v>920</v>
      </c>
      <c r="E31" s="15">
        <f t="shared" si="0"/>
        <v>920</v>
      </c>
      <c r="F31" s="169">
        <f>'Item List 2024'!D226*2</f>
        <v>350</v>
      </c>
    </row>
    <row r="32" spans="1:6" ht="17.25" customHeight="1" x14ac:dyDescent="0.3">
      <c r="A32" s="99" t="s">
        <v>38</v>
      </c>
      <c r="B32" s="12" t="s">
        <v>39</v>
      </c>
      <c r="C32" s="15">
        <v>1</v>
      </c>
      <c r="D32" s="15">
        <f>'Item List 2024'!D285</f>
        <v>470</v>
      </c>
      <c r="E32" s="15">
        <f t="shared" si="0"/>
        <v>470</v>
      </c>
      <c r="F32" s="169">
        <f>E32</f>
        <v>470</v>
      </c>
    </row>
    <row r="33" spans="1:10" ht="17.25" customHeight="1" x14ac:dyDescent="0.3">
      <c r="A33" s="13" t="s">
        <v>540</v>
      </c>
      <c r="B33" s="12"/>
      <c r="C33" s="17"/>
      <c r="D33" s="17"/>
      <c r="E33" s="17"/>
      <c r="F33" s="17"/>
    </row>
    <row r="34" spans="1:10" ht="17.25" customHeight="1" x14ac:dyDescent="0.3">
      <c r="A34" s="12" t="s">
        <v>44</v>
      </c>
      <c r="B34" s="12" t="s">
        <v>45</v>
      </c>
      <c r="C34" s="17">
        <v>15</v>
      </c>
      <c r="D34" s="17">
        <f>'Item List 2024'!D26</f>
        <v>80</v>
      </c>
      <c r="E34" s="17">
        <f t="shared" si="0"/>
        <v>1200</v>
      </c>
      <c r="F34" s="17">
        <f t="shared" si="1"/>
        <v>600</v>
      </c>
    </row>
    <row r="35" spans="1:10" ht="17.25" customHeight="1" x14ac:dyDescent="0.3">
      <c r="A35" s="12" t="s">
        <v>46</v>
      </c>
      <c r="B35" s="12" t="s">
        <v>45</v>
      </c>
      <c r="C35" s="17">
        <v>1</v>
      </c>
      <c r="D35" s="17">
        <f>$D$34</f>
        <v>80</v>
      </c>
      <c r="E35" s="17">
        <f t="shared" si="0"/>
        <v>80</v>
      </c>
      <c r="F35" s="17">
        <f t="shared" si="1"/>
        <v>40</v>
      </c>
    </row>
    <row r="36" spans="1:10" ht="17.25" customHeight="1" x14ac:dyDescent="0.3">
      <c r="A36" s="12" t="s">
        <v>47</v>
      </c>
      <c r="B36" s="12" t="s">
        <v>45</v>
      </c>
      <c r="C36" s="17">
        <v>30</v>
      </c>
      <c r="D36" s="17">
        <f t="shared" ref="D36:D40" si="2">$D$34</f>
        <v>80</v>
      </c>
      <c r="E36" s="17">
        <f t="shared" si="0"/>
        <v>2400</v>
      </c>
      <c r="F36" s="17">
        <f t="shared" si="1"/>
        <v>1200</v>
      </c>
    </row>
    <row r="37" spans="1:10" ht="17.25" customHeight="1" x14ac:dyDescent="0.3">
      <c r="A37" s="12" t="s">
        <v>48</v>
      </c>
      <c r="B37" s="12" t="s">
        <v>45</v>
      </c>
      <c r="C37" s="17">
        <v>5</v>
      </c>
      <c r="D37" s="17">
        <f t="shared" si="2"/>
        <v>80</v>
      </c>
      <c r="E37" s="17">
        <f t="shared" si="0"/>
        <v>400</v>
      </c>
      <c r="F37" s="17">
        <f t="shared" si="1"/>
        <v>200</v>
      </c>
    </row>
    <row r="38" spans="1:10" ht="17.25" customHeight="1" x14ac:dyDescent="0.3">
      <c r="A38" s="12" t="s">
        <v>50</v>
      </c>
      <c r="B38" s="12" t="s">
        <v>45</v>
      </c>
      <c r="C38" s="17">
        <v>12</v>
      </c>
      <c r="D38" s="17">
        <f t="shared" si="2"/>
        <v>80</v>
      </c>
      <c r="E38" s="17">
        <f t="shared" si="0"/>
        <v>960</v>
      </c>
      <c r="F38" s="17">
        <f t="shared" si="1"/>
        <v>480</v>
      </c>
    </row>
    <row r="39" spans="1:10" ht="17.25" customHeight="1" x14ac:dyDescent="0.3">
      <c r="A39" s="12" t="s">
        <v>22</v>
      </c>
      <c r="B39" s="12" t="s">
        <v>45</v>
      </c>
      <c r="C39" s="17">
        <v>15</v>
      </c>
      <c r="D39" s="17">
        <f t="shared" si="2"/>
        <v>80</v>
      </c>
      <c r="E39" s="17">
        <f t="shared" si="0"/>
        <v>1200</v>
      </c>
      <c r="F39" s="17">
        <f t="shared" si="1"/>
        <v>600</v>
      </c>
    </row>
    <row r="40" spans="1:10" ht="17.25" customHeight="1" x14ac:dyDescent="0.3">
      <c r="A40" s="12" t="s">
        <v>51</v>
      </c>
      <c r="B40" s="12" t="s">
        <v>45</v>
      </c>
      <c r="C40" s="17">
        <v>80</v>
      </c>
      <c r="D40" s="17">
        <f t="shared" si="2"/>
        <v>80</v>
      </c>
      <c r="E40" s="17">
        <f t="shared" si="0"/>
        <v>6400</v>
      </c>
      <c r="F40" s="17">
        <f t="shared" si="1"/>
        <v>3200</v>
      </c>
    </row>
    <row r="41" spans="1:10" ht="17.25" customHeight="1" x14ac:dyDescent="0.3">
      <c r="A41" s="12" t="s">
        <v>52</v>
      </c>
      <c r="B41" s="12" t="s">
        <v>521</v>
      </c>
      <c r="C41" s="17">
        <v>20</v>
      </c>
      <c r="D41" s="17">
        <v>300</v>
      </c>
      <c r="E41" s="17">
        <f t="shared" si="0"/>
        <v>6000</v>
      </c>
      <c r="F41" s="17">
        <f t="shared" si="1"/>
        <v>3000</v>
      </c>
    </row>
    <row r="42" spans="1:10" ht="17.25" customHeight="1" x14ac:dyDescent="0.3">
      <c r="A42" s="13" t="s">
        <v>53</v>
      </c>
      <c r="B42" s="12"/>
      <c r="C42" s="17"/>
      <c r="D42" s="17"/>
      <c r="E42" s="53">
        <f>SUM(E6:E41)</f>
        <v>68640</v>
      </c>
      <c r="F42" s="53">
        <f>SUM(F6:F41)</f>
        <v>35805</v>
      </c>
    </row>
    <row r="43" spans="1:10" ht="17.25" customHeight="1" x14ac:dyDescent="0.3">
      <c r="A43" s="13" t="s">
        <v>492</v>
      </c>
      <c r="B43" s="12"/>
      <c r="C43" s="15"/>
      <c r="D43" s="15"/>
      <c r="E43" s="14">
        <f>E3-E42</f>
        <v>111360</v>
      </c>
      <c r="F43" s="14">
        <f>F3-F42</f>
        <v>54195</v>
      </c>
    </row>
    <row r="44" spans="1:10" ht="17.25" customHeight="1" x14ac:dyDescent="0.3">
      <c r="A44" s="13" t="s">
        <v>54</v>
      </c>
      <c r="B44" s="12"/>
      <c r="C44" s="15"/>
      <c r="D44" s="15"/>
      <c r="E44" s="57">
        <f>E43/E3</f>
        <v>0.6186666666666667</v>
      </c>
      <c r="F44" s="57">
        <f>F43/F3</f>
        <v>0.60216666666666663</v>
      </c>
    </row>
    <row r="45" spans="1:10" ht="17.25" customHeight="1" x14ac:dyDescent="0.3">
      <c r="A45" s="13" t="s">
        <v>55</v>
      </c>
      <c r="B45" s="12" t="s">
        <v>56</v>
      </c>
      <c r="C45" s="15"/>
      <c r="D45" s="15"/>
      <c r="E45" s="14">
        <f>E42/C3</f>
        <v>3432</v>
      </c>
      <c r="F45" s="14">
        <f>F42/K3</f>
        <v>3580.5</v>
      </c>
      <c r="J45" s="72"/>
    </row>
    <row r="46" spans="1:10" ht="17.25" customHeight="1" x14ac:dyDescent="0.3">
      <c r="A46" s="13" t="s">
        <v>649</v>
      </c>
      <c r="B46" s="12" t="s">
        <v>58</v>
      </c>
      <c r="C46" s="15"/>
      <c r="D46" s="15"/>
      <c r="E46" s="14">
        <f>E42/D3</f>
        <v>7.6266666666666669</v>
      </c>
      <c r="F46" s="14">
        <f>F42/D3</f>
        <v>3.9783333333333335</v>
      </c>
    </row>
    <row r="47" spans="1:10" x14ac:dyDescent="0.3">
      <c r="A47" s="200" t="s">
        <v>55</v>
      </c>
      <c r="B47" s="125" t="s">
        <v>642</v>
      </c>
      <c r="C47" s="126"/>
      <c r="D47" s="126"/>
      <c r="E47" s="201">
        <f>E42/N3</f>
        <v>34.32</v>
      </c>
      <c r="F47" s="126"/>
    </row>
    <row r="48" spans="1:10" ht="17.25" customHeight="1" x14ac:dyDescent="0.3"/>
    <row r="49" spans="1:6" ht="17.25" customHeight="1" x14ac:dyDescent="0.3"/>
    <row r="50" spans="1:6" x14ac:dyDescent="0.3">
      <c r="A50" s="54" t="s">
        <v>490</v>
      </c>
      <c r="B50" s="7"/>
      <c r="C50" s="8"/>
      <c r="D50" s="8"/>
      <c r="E50" s="8"/>
      <c r="F50" s="8"/>
    </row>
    <row r="51" spans="1:6" x14ac:dyDescent="0.3">
      <c r="A51" s="7" t="s">
        <v>491</v>
      </c>
      <c r="B51" s="7"/>
      <c r="C51" s="8"/>
      <c r="D51" s="8"/>
      <c r="E51" s="8"/>
      <c r="F51" s="8"/>
    </row>
    <row r="52" spans="1:6" x14ac:dyDescent="0.3">
      <c r="A52" s="182" t="s">
        <v>539</v>
      </c>
      <c r="B52" s="7"/>
      <c r="C52" s="8"/>
      <c r="D52" s="8"/>
      <c r="E52" s="8"/>
      <c r="F52" s="8"/>
    </row>
    <row r="53" spans="1:6" x14ac:dyDescent="0.3">
      <c r="A53" s="7"/>
      <c r="B53" s="7"/>
      <c r="C53" s="8"/>
      <c r="D53" s="8"/>
      <c r="E53" s="8"/>
      <c r="F53" s="8"/>
    </row>
    <row r="54" spans="1:6" s="18" customFormat="1" x14ac:dyDescent="0.3">
      <c r="A54" s="54"/>
      <c r="B54" s="73"/>
      <c r="C54" s="55"/>
      <c r="D54" s="55"/>
      <c r="E54" s="55"/>
      <c r="F54" s="55"/>
    </row>
    <row r="55" spans="1:6" x14ac:dyDescent="0.3">
      <c r="A55" s="7"/>
      <c r="B55" s="56"/>
      <c r="C55" s="8"/>
      <c r="D55" s="8"/>
      <c r="E55" s="8"/>
      <c r="F55" s="8"/>
    </row>
    <row r="56" spans="1:6" x14ac:dyDescent="0.3">
      <c r="A56" s="7"/>
      <c r="B56" s="56"/>
      <c r="C56" s="8"/>
      <c r="D56" s="8"/>
      <c r="E56" s="8"/>
      <c r="F56" s="8"/>
    </row>
    <row r="57" spans="1:6" x14ac:dyDescent="0.3">
      <c r="A57" s="7"/>
      <c r="B57" s="56"/>
      <c r="C57" s="8"/>
      <c r="D57" s="8"/>
      <c r="E57" s="8"/>
      <c r="F57" s="8"/>
    </row>
    <row r="58" spans="1:6" x14ac:dyDescent="0.3">
      <c r="A58" s="7"/>
      <c r="B58" s="56"/>
      <c r="C58" s="8"/>
      <c r="D58" s="8"/>
      <c r="E58" s="8"/>
      <c r="F58" s="8"/>
    </row>
    <row r="59" spans="1:6" x14ac:dyDescent="0.3">
      <c r="A59" s="7"/>
      <c r="B59" s="7"/>
      <c r="C59" s="8"/>
      <c r="D59" s="8"/>
      <c r="E59" s="8"/>
      <c r="F59" s="8"/>
    </row>
    <row r="60" spans="1:6" ht="17.25" customHeight="1" x14ac:dyDescent="0.3"/>
    <row r="61" spans="1:6" ht="17.25" customHeight="1" x14ac:dyDescent="0.3"/>
    <row r="62" spans="1:6" ht="17.25" customHeight="1" x14ac:dyDescent="0.3"/>
    <row r="63" spans="1:6" ht="17.25" customHeight="1" x14ac:dyDescent="0.3"/>
    <row r="64" spans="1:6" ht="17.25" customHeight="1" x14ac:dyDescent="0.3"/>
    <row r="65" ht="17.25" customHeight="1" x14ac:dyDescent="0.3"/>
    <row r="66" ht="17.25" customHeight="1" x14ac:dyDescent="0.3"/>
    <row r="67" ht="17.25" customHeight="1" x14ac:dyDescent="0.3"/>
    <row r="68" ht="17.25" customHeight="1" x14ac:dyDescent="0.3"/>
    <row r="69" ht="17.25" customHeight="1" x14ac:dyDescent="0.3"/>
    <row r="70" ht="17.25" customHeight="1" x14ac:dyDescent="0.3"/>
    <row r="71" ht="17.25" customHeight="1" x14ac:dyDescent="0.3"/>
    <row r="72" ht="17.25" customHeight="1" x14ac:dyDescent="0.3"/>
    <row r="73" ht="17.25" customHeight="1" x14ac:dyDescent="0.3"/>
    <row r="74" ht="17.25" customHeight="1" x14ac:dyDescent="0.3"/>
    <row r="75" ht="17.25" customHeight="1" x14ac:dyDescent="0.3"/>
    <row r="76" ht="17.25" customHeight="1" x14ac:dyDescent="0.3"/>
    <row r="77" ht="17.25" customHeight="1" x14ac:dyDescent="0.3"/>
    <row r="78" ht="17.25" customHeight="1" x14ac:dyDescent="0.3"/>
    <row r="79" ht="17.25" customHeight="1" x14ac:dyDescent="0.3"/>
    <row r="80"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row r="93" ht="17.25" customHeight="1" x14ac:dyDescent="0.3"/>
  </sheetData>
  <customSheetViews>
    <customSheetView guid="{02199846-6382-4DA0-BCB6-8C4B8E06D201}" scale="82" topLeftCell="A26">
      <selection activeCell="E52" sqref="E52"/>
      <pageMargins left="0.7" right="0.7" top="0.75" bottom="0.75" header="0.3" footer="0.3"/>
    </customSheetView>
    <customSheetView guid="{7FA393C0-016B-4ED2-8E1A-A19A1B399678}" scale="82" topLeftCell="A21">
      <selection activeCell="A47" sqref="A47"/>
      <pageMargins left="0.7" right="0.7" top="0.75" bottom="0.75" header="0.3" footer="0.3"/>
    </customSheetView>
    <customSheetView guid="{9725C355-06CF-47EE-8965-9EAAFECFEFE3}" scale="82" topLeftCell="A26">
      <selection activeCell="E52" sqref="E52"/>
      <pageMargins left="0.7" right="0.7" top="0.75" bottom="0.75" header="0.3" footer="0.3"/>
    </customSheetView>
  </customSheetViews>
  <mergeCells count="1">
    <mergeCell ref="A30:C30"/>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93"/>
  <sheetViews>
    <sheetView topLeftCell="A9" zoomScale="92" zoomScaleNormal="130" workbookViewId="0">
      <selection activeCell="G47" sqref="G47"/>
    </sheetView>
  </sheetViews>
  <sheetFormatPr defaultRowHeight="15.6" x14ac:dyDescent="0.3"/>
  <cols>
    <col min="1" max="1" width="2.6640625" customWidth="1"/>
    <col min="2" max="2" width="27.44140625" style="6" customWidth="1"/>
    <col min="3" max="3" width="13.5546875" style="6" customWidth="1"/>
    <col min="4" max="4" width="11.5546875" style="11" customWidth="1"/>
    <col min="5" max="5" width="14.44140625" style="11" customWidth="1"/>
    <col min="6" max="6" width="16.44140625" style="11" customWidth="1"/>
    <col min="7" max="7" width="15.6640625" style="11" customWidth="1"/>
    <col min="9" max="9" width="10.88671875" bestFit="1" customWidth="1"/>
    <col min="10" max="10" width="12.77734375" bestFit="1" customWidth="1"/>
    <col min="11" max="11" width="9.44140625" bestFit="1" customWidth="1"/>
  </cols>
  <sheetData>
    <row r="1" spans="2:13" ht="17.25" customHeight="1" x14ac:dyDescent="0.3">
      <c r="D1" s="10" t="s">
        <v>123</v>
      </c>
    </row>
    <row r="2" spans="2:13" ht="17.25" customHeight="1" x14ac:dyDescent="0.3">
      <c r="B2" s="12"/>
      <c r="C2" s="13" t="s">
        <v>0</v>
      </c>
      <c r="D2" s="14" t="s">
        <v>1</v>
      </c>
      <c r="E2" s="14" t="s">
        <v>109</v>
      </c>
      <c r="F2" s="14" t="s">
        <v>110</v>
      </c>
      <c r="G2" s="14" t="s">
        <v>111</v>
      </c>
      <c r="J2" s="95" t="s">
        <v>524</v>
      </c>
    </row>
    <row r="3" spans="2:13" ht="17.25" customHeight="1" x14ac:dyDescent="0.3">
      <c r="B3" s="13" t="s">
        <v>2</v>
      </c>
      <c r="C3" s="12" t="s">
        <v>3</v>
      </c>
      <c r="D3" s="15">
        <v>30</v>
      </c>
      <c r="E3" s="15">
        <v>5000</v>
      </c>
      <c r="F3" s="15">
        <f>D3*E3</f>
        <v>150000</v>
      </c>
      <c r="G3" s="15">
        <f>F3/2</f>
        <v>75000</v>
      </c>
      <c r="I3" s="72">
        <v>30</v>
      </c>
      <c r="J3" s="72">
        <f>I3/2</f>
        <v>15</v>
      </c>
      <c r="L3">
        <v>30000</v>
      </c>
      <c r="M3">
        <f>L3/10</f>
        <v>3000</v>
      </c>
    </row>
    <row r="4" spans="2:13" ht="17.25" customHeight="1" x14ac:dyDescent="0.3">
      <c r="B4" s="13" t="s">
        <v>4</v>
      </c>
      <c r="C4" s="12"/>
      <c r="D4" s="15"/>
      <c r="E4" s="15"/>
      <c r="F4" s="15"/>
      <c r="G4" s="15"/>
    </row>
    <row r="5" spans="2:13" ht="17.25" customHeight="1" x14ac:dyDescent="0.3">
      <c r="B5" s="13" t="s">
        <v>5</v>
      </c>
      <c r="C5" s="13" t="s">
        <v>0</v>
      </c>
      <c r="D5" s="14" t="s">
        <v>6</v>
      </c>
      <c r="E5" s="14" t="s">
        <v>7</v>
      </c>
      <c r="F5" s="14" t="s">
        <v>525</v>
      </c>
      <c r="G5" s="16" t="s">
        <v>526</v>
      </c>
    </row>
    <row r="6" spans="2:13" ht="17.25" customHeight="1" x14ac:dyDescent="0.3">
      <c r="B6" s="12" t="s">
        <v>511</v>
      </c>
      <c r="C6" s="12" t="s">
        <v>171</v>
      </c>
      <c r="D6" s="17">
        <v>80</v>
      </c>
      <c r="E6" s="17">
        <f>'Item List 2024'!D171</f>
        <v>450</v>
      </c>
      <c r="F6" s="17">
        <f>D6*E6</f>
        <v>36000</v>
      </c>
      <c r="G6" s="17">
        <f>F6/2</f>
        <v>18000</v>
      </c>
    </row>
    <row r="7" spans="2:13" ht="17.25" customHeight="1" x14ac:dyDescent="0.3">
      <c r="B7" s="12" t="s">
        <v>13</v>
      </c>
      <c r="C7" s="12" t="s">
        <v>14</v>
      </c>
      <c r="D7" s="15">
        <v>2.5</v>
      </c>
      <c r="E7" s="15">
        <f>'Item List 2024'!D17</f>
        <v>600</v>
      </c>
      <c r="F7" s="15">
        <f t="shared" ref="F7:F41" si="0">D7*E7</f>
        <v>1500</v>
      </c>
      <c r="G7" s="15">
        <f t="shared" ref="G7:G41" si="1">F7/2</f>
        <v>750</v>
      </c>
    </row>
    <row r="8" spans="2:13" ht="17.25" customHeight="1" x14ac:dyDescent="0.3">
      <c r="B8" s="12" t="s">
        <v>15</v>
      </c>
      <c r="C8" s="12" t="s">
        <v>14</v>
      </c>
      <c r="D8" s="15">
        <v>1.5</v>
      </c>
      <c r="E8" s="15">
        <f>'Item List 2024'!D18</f>
        <v>600</v>
      </c>
      <c r="F8" s="15">
        <f t="shared" si="0"/>
        <v>900</v>
      </c>
      <c r="G8" s="15">
        <f t="shared" si="1"/>
        <v>450</v>
      </c>
    </row>
    <row r="9" spans="2:13" ht="17.25" customHeight="1" x14ac:dyDescent="0.3">
      <c r="B9" s="12" t="s">
        <v>16</v>
      </c>
      <c r="C9" s="12" t="s">
        <v>14</v>
      </c>
      <c r="D9" s="15">
        <v>1</v>
      </c>
      <c r="E9" s="15">
        <f>'Item List 2024'!D19</f>
        <v>600</v>
      </c>
      <c r="F9" s="15">
        <f t="shared" si="0"/>
        <v>600</v>
      </c>
      <c r="G9" s="15">
        <f t="shared" si="1"/>
        <v>300</v>
      </c>
    </row>
    <row r="10" spans="2:13" ht="17.25" customHeight="1" x14ac:dyDescent="0.3">
      <c r="B10" s="12" t="s">
        <v>611</v>
      </c>
      <c r="C10" s="12" t="s">
        <v>18</v>
      </c>
      <c r="D10" s="15">
        <v>8</v>
      </c>
      <c r="E10" s="15">
        <f>'Item List 2024'!D215</f>
        <v>816</v>
      </c>
      <c r="F10" s="15">
        <f t="shared" si="0"/>
        <v>6528</v>
      </c>
      <c r="G10" s="15">
        <f t="shared" si="1"/>
        <v>3264</v>
      </c>
    </row>
    <row r="11" spans="2:13" ht="17.25" customHeight="1" x14ac:dyDescent="0.3">
      <c r="B11" s="12" t="str">
        <f>'Item List 2024'!B216</f>
        <v>5:1:5 (45) fertilizer</v>
      </c>
      <c r="C11" s="12" t="s">
        <v>18</v>
      </c>
      <c r="D11" s="15">
        <v>6</v>
      </c>
      <c r="E11" s="15">
        <f>'Item List 2024'!D216</f>
        <v>1038</v>
      </c>
      <c r="F11" s="15">
        <f t="shared" si="0"/>
        <v>6228</v>
      </c>
      <c r="G11" s="15">
        <f t="shared" si="1"/>
        <v>3114</v>
      </c>
    </row>
    <row r="12" spans="2:13" ht="17.25" customHeight="1" x14ac:dyDescent="0.3">
      <c r="B12" s="12" t="s">
        <v>21</v>
      </c>
      <c r="C12" s="12" t="s">
        <v>18</v>
      </c>
      <c r="D12" s="15">
        <v>2</v>
      </c>
      <c r="E12" s="15">
        <f>'Item List 2024'!D217</f>
        <v>625</v>
      </c>
      <c r="F12" s="15">
        <f t="shared" si="0"/>
        <v>1250</v>
      </c>
      <c r="G12" s="15">
        <f t="shared" si="1"/>
        <v>625</v>
      </c>
    </row>
    <row r="13" spans="2:13" ht="17.25" customHeight="1" x14ac:dyDescent="0.3">
      <c r="B13" s="12" t="s">
        <v>523</v>
      </c>
      <c r="C13" s="12" t="s">
        <v>521</v>
      </c>
      <c r="D13" s="15">
        <v>6</v>
      </c>
      <c r="E13" s="15">
        <f>'Item List 2024'!D24</f>
        <v>500</v>
      </c>
      <c r="F13" s="15">
        <f t="shared" si="0"/>
        <v>3000</v>
      </c>
      <c r="G13" s="15">
        <f t="shared" si="1"/>
        <v>1500</v>
      </c>
    </row>
    <row r="14" spans="2:13" ht="17.25" customHeight="1" x14ac:dyDescent="0.3">
      <c r="B14" s="12" t="s">
        <v>22</v>
      </c>
      <c r="C14" s="12" t="s">
        <v>631</v>
      </c>
      <c r="D14" s="17">
        <v>3</v>
      </c>
      <c r="E14" s="17">
        <f>'Item List 2024'!D21</f>
        <v>700</v>
      </c>
      <c r="F14" s="17">
        <f t="shared" si="0"/>
        <v>2100</v>
      </c>
      <c r="G14" s="17">
        <f t="shared" si="1"/>
        <v>1050</v>
      </c>
    </row>
    <row r="15" spans="2:13" ht="17.25" customHeight="1" x14ac:dyDescent="0.3">
      <c r="B15" s="12" t="s">
        <v>23</v>
      </c>
      <c r="C15" s="12"/>
      <c r="D15" s="17">
        <v>1</v>
      </c>
      <c r="E15" s="17">
        <f>'Item List 2024'!D23</f>
        <v>1000</v>
      </c>
      <c r="F15" s="17">
        <f t="shared" si="0"/>
        <v>1000</v>
      </c>
      <c r="G15" s="17">
        <f t="shared" si="1"/>
        <v>500</v>
      </c>
    </row>
    <row r="16" spans="2:13" ht="17.25" customHeight="1" x14ac:dyDescent="0.3">
      <c r="B16" s="13" t="s">
        <v>24</v>
      </c>
      <c r="C16" s="12"/>
      <c r="D16" s="15"/>
      <c r="E16" s="15"/>
      <c r="F16" s="15"/>
      <c r="G16" s="15"/>
    </row>
    <row r="17" spans="2:7" ht="17.25" customHeight="1" x14ac:dyDescent="0.3">
      <c r="B17" s="96" t="s">
        <v>516</v>
      </c>
      <c r="C17" s="12"/>
      <c r="D17" s="15"/>
      <c r="E17" s="15"/>
      <c r="F17" s="15"/>
      <c r="G17" s="15"/>
    </row>
    <row r="18" spans="2:7" ht="17.25" customHeight="1" x14ac:dyDescent="0.3">
      <c r="B18" s="97" t="str">
        <f>'Item List 2024'!B290</f>
        <v>Fastac</v>
      </c>
      <c r="C18" s="12" t="s">
        <v>64</v>
      </c>
      <c r="D18" s="15">
        <v>2</v>
      </c>
      <c r="E18" s="15">
        <f>'Item List 2024'!D290</f>
        <v>370</v>
      </c>
      <c r="F18" s="15">
        <f t="shared" si="0"/>
        <v>740</v>
      </c>
      <c r="G18" s="15">
        <f t="shared" si="1"/>
        <v>370</v>
      </c>
    </row>
    <row r="19" spans="2:7" ht="17.25" customHeight="1" x14ac:dyDescent="0.3">
      <c r="B19" s="97" t="s">
        <v>36</v>
      </c>
      <c r="C19" s="12" t="s">
        <v>34</v>
      </c>
      <c r="D19" s="15">
        <v>1</v>
      </c>
      <c r="E19" s="15">
        <f>'Item List 2024'!D455</f>
        <v>260</v>
      </c>
      <c r="F19" s="15">
        <f t="shared" si="0"/>
        <v>260</v>
      </c>
      <c r="G19" s="169">
        <f>F19</f>
        <v>260</v>
      </c>
    </row>
    <row r="20" spans="2:7" ht="17.25" customHeight="1" x14ac:dyDescent="0.3">
      <c r="B20" s="97" t="str">
        <f>'Item List 2024'!B312</f>
        <v>Garden Ripcod</v>
      </c>
      <c r="C20" s="12" t="s">
        <v>34</v>
      </c>
      <c r="D20" s="15">
        <v>1</v>
      </c>
      <c r="E20" s="15">
        <f>'Item List 2024'!D312</f>
        <v>300</v>
      </c>
      <c r="F20" s="15">
        <f t="shared" si="0"/>
        <v>300</v>
      </c>
      <c r="G20" s="169">
        <f>F20</f>
        <v>300</v>
      </c>
    </row>
    <row r="21" spans="2:7" ht="17.25" customHeight="1" x14ac:dyDescent="0.3">
      <c r="B21" s="98" t="s">
        <v>527</v>
      </c>
      <c r="C21" s="12"/>
      <c r="D21" s="15"/>
      <c r="E21" s="15"/>
      <c r="F21" s="15"/>
      <c r="G21" s="15"/>
    </row>
    <row r="22" spans="2:7" ht="17.25" customHeight="1" x14ac:dyDescent="0.3">
      <c r="B22" s="97" t="s">
        <v>512</v>
      </c>
      <c r="C22" s="99" t="s">
        <v>25</v>
      </c>
      <c r="D22" s="105">
        <v>1</v>
      </c>
      <c r="E22" s="15">
        <f>'Item List 2024'!D325</f>
        <v>625</v>
      </c>
      <c r="F22" s="15">
        <f>E22*D22</f>
        <v>625</v>
      </c>
      <c r="G22" s="15">
        <f>'Item List 2024'!D326*2</f>
        <v>460</v>
      </c>
    </row>
    <row r="23" spans="2:7" ht="17.25" customHeight="1" x14ac:dyDescent="0.3">
      <c r="B23" s="98" t="s">
        <v>517</v>
      </c>
      <c r="C23" s="99"/>
      <c r="D23" s="105"/>
      <c r="E23" s="15"/>
      <c r="F23" s="15"/>
      <c r="G23" s="15"/>
    </row>
    <row r="24" spans="2:7" ht="17.25" customHeight="1" x14ac:dyDescent="0.3">
      <c r="B24" s="99" t="s">
        <v>26</v>
      </c>
      <c r="C24" s="99" t="s">
        <v>27</v>
      </c>
      <c r="D24" s="105">
        <v>3</v>
      </c>
      <c r="E24" s="15">
        <f>'Item List 2024'!D266</f>
        <v>290</v>
      </c>
      <c r="F24" s="15">
        <f t="shared" si="0"/>
        <v>870</v>
      </c>
      <c r="G24" s="15">
        <f>'Item List 2024'!D266*2</f>
        <v>580</v>
      </c>
    </row>
    <row r="25" spans="2:7" ht="17.25" customHeight="1" x14ac:dyDescent="0.3">
      <c r="B25" s="99" t="s">
        <v>32</v>
      </c>
      <c r="C25" s="99" t="s">
        <v>31</v>
      </c>
      <c r="D25" s="105">
        <v>2</v>
      </c>
      <c r="E25" s="15">
        <f>'Item List 2024'!D281</f>
        <v>470</v>
      </c>
      <c r="F25" s="15">
        <f t="shared" si="0"/>
        <v>940</v>
      </c>
      <c r="G25" s="169">
        <f t="shared" si="1"/>
        <v>470</v>
      </c>
    </row>
    <row r="26" spans="2:7" ht="17.25" customHeight="1" x14ac:dyDescent="0.3">
      <c r="B26" s="99" t="s">
        <v>28</v>
      </c>
      <c r="C26" s="99" t="s">
        <v>29</v>
      </c>
      <c r="D26" s="105">
        <v>1</v>
      </c>
      <c r="E26" s="15">
        <f>'Item List 2024'!D295</f>
        <v>1730</v>
      </c>
      <c r="F26" s="15">
        <f t="shared" si="0"/>
        <v>1730</v>
      </c>
      <c r="G26" s="169">
        <f>'Item List 2024'!D294</f>
        <v>875</v>
      </c>
    </row>
    <row r="27" spans="2:7" ht="17.25" customHeight="1" x14ac:dyDescent="0.3">
      <c r="B27" s="99" t="s">
        <v>500</v>
      </c>
      <c r="C27" s="99" t="s">
        <v>34</v>
      </c>
      <c r="D27" s="105">
        <v>1</v>
      </c>
      <c r="E27" s="15">
        <f>'Item List 2024'!D329</f>
        <v>400</v>
      </c>
      <c r="F27" s="15">
        <f t="shared" si="0"/>
        <v>400</v>
      </c>
      <c r="G27" s="169">
        <f>F27</f>
        <v>400</v>
      </c>
    </row>
    <row r="28" spans="2:7" ht="17.25" customHeight="1" x14ac:dyDescent="0.3">
      <c r="B28" s="99" t="s">
        <v>501</v>
      </c>
      <c r="C28" s="99" t="s">
        <v>64</v>
      </c>
      <c r="D28" s="105">
        <v>2</v>
      </c>
      <c r="E28" s="15">
        <f>'Item List 2024'!D308</f>
        <v>668.25</v>
      </c>
      <c r="F28" s="15">
        <f t="shared" si="0"/>
        <v>1336.5</v>
      </c>
      <c r="G28" s="169">
        <f t="shared" si="1"/>
        <v>668.25</v>
      </c>
    </row>
    <row r="29" spans="2:7" ht="17.25" customHeight="1" x14ac:dyDescent="0.3">
      <c r="B29" s="99" t="s">
        <v>30</v>
      </c>
      <c r="C29" s="99" t="s">
        <v>31</v>
      </c>
      <c r="D29" s="105">
        <v>2</v>
      </c>
      <c r="E29" s="15">
        <f>'Item List 2024'!D292</f>
        <v>340</v>
      </c>
      <c r="F29" s="15">
        <f t="shared" si="0"/>
        <v>680</v>
      </c>
      <c r="G29" s="169">
        <f t="shared" si="1"/>
        <v>340</v>
      </c>
    </row>
    <row r="30" spans="2:7" ht="17.25" customHeight="1" x14ac:dyDescent="0.3">
      <c r="B30" s="239" t="s">
        <v>519</v>
      </c>
      <c r="C30" s="240"/>
      <c r="D30" s="241"/>
      <c r="E30" s="15"/>
      <c r="F30" s="15"/>
      <c r="G30" s="15"/>
    </row>
    <row r="31" spans="2:7" ht="17.25" customHeight="1" x14ac:dyDescent="0.3">
      <c r="B31" s="99" t="s">
        <v>38</v>
      </c>
      <c r="C31" s="99" t="s">
        <v>39</v>
      </c>
      <c r="D31" s="105">
        <v>1</v>
      </c>
      <c r="E31" s="15">
        <f>'Item List 2024'!D285</f>
        <v>470</v>
      </c>
      <c r="F31" s="15">
        <f t="shared" si="0"/>
        <v>470</v>
      </c>
      <c r="G31" s="169">
        <f>F31</f>
        <v>470</v>
      </c>
    </row>
    <row r="32" spans="2:7" ht="17.25" customHeight="1" x14ac:dyDescent="0.3">
      <c r="B32" s="242" t="s">
        <v>542</v>
      </c>
      <c r="C32" s="243"/>
      <c r="D32" s="244"/>
      <c r="E32" s="17"/>
      <c r="F32" s="17"/>
      <c r="G32" s="17"/>
    </row>
    <row r="33" spans="2:11" ht="17.25" customHeight="1" x14ac:dyDescent="0.3">
      <c r="B33" s="12" t="s">
        <v>68</v>
      </c>
      <c r="C33" s="12" t="s">
        <v>45</v>
      </c>
      <c r="D33" s="17">
        <v>20</v>
      </c>
      <c r="E33" s="17">
        <f>'Item List 2024'!D26</f>
        <v>80</v>
      </c>
      <c r="F33" s="17">
        <f t="shared" si="0"/>
        <v>1600</v>
      </c>
      <c r="G33" s="17">
        <f t="shared" si="1"/>
        <v>800</v>
      </c>
    </row>
    <row r="34" spans="2:11" ht="17.25" customHeight="1" x14ac:dyDescent="0.3">
      <c r="B34" s="12" t="s">
        <v>513</v>
      </c>
      <c r="C34" s="12" t="s">
        <v>45</v>
      </c>
      <c r="D34" s="17">
        <v>25</v>
      </c>
      <c r="E34" s="17">
        <f>'Item List 2024'!D26</f>
        <v>80</v>
      </c>
      <c r="F34" s="17">
        <f t="shared" si="0"/>
        <v>2000</v>
      </c>
      <c r="G34" s="17">
        <f t="shared" si="1"/>
        <v>1000</v>
      </c>
    </row>
    <row r="35" spans="2:11" ht="17.25" customHeight="1" x14ac:dyDescent="0.3">
      <c r="B35" s="12" t="s">
        <v>47</v>
      </c>
      <c r="C35" s="12" t="s">
        <v>45</v>
      </c>
      <c r="D35" s="17">
        <v>25</v>
      </c>
      <c r="E35" s="17">
        <f>'Item List 2024'!D26</f>
        <v>80</v>
      </c>
      <c r="F35" s="17">
        <f t="shared" si="0"/>
        <v>2000</v>
      </c>
      <c r="G35" s="17">
        <f t="shared" si="1"/>
        <v>1000</v>
      </c>
    </row>
    <row r="36" spans="2:11" ht="17.25" customHeight="1" x14ac:dyDescent="0.3">
      <c r="B36" s="12" t="s">
        <v>48</v>
      </c>
      <c r="C36" s="12" t="s">
        <v>45</v>
      </c>
      <c r="D36" s="17">
        <v>5</v>
      </c>
      <c r="E36" s="17">
        <f>'Item List 2024'!D26</f>
        <v>80</v>
      </c>
      <c r="F36" s="17">
        <f t="shared" si="0"/>
        <v>400</v>
      </c>
      <c r="G36" s="17">
        <f t="shared" si="1"/>
        <v>200</v>
      </c>
    </row>
    <row r="37" spans="2:11" ht="17.25" customHeight="1" x14ac:dyDescent="0.3">
      <c r="B37" s="12" t="s">
        <v>50</v>
      </c>
      <c r="C37" s="12" t="s">
        <v>45</v>
      </c>
      <c r="D37" s="17">
        <v>12</v>
      </c>
      <c r="E37" s="17">
        <f>'Item List 2024'!D26</f>
        <v>80</v>
      </c>
      <c r="F37" s="17">
        <f t="shared" si="0"/>
        <v>960</v>
      </c>
      <c r="G37" s="17">
        <f t="shared" si="1"/>
        <v>480</v>
      </c>
    </row>
    <row r="38" spans="2:11" ht="17.25" customHeight="1" x14ac:dyDescent="0.3">
      <c r="B38" s="12" t="s">
        <v>22</v>
      </c>
      <c r="C38" s="12" t="s">
        <v>45</v>
      </c>
      <c r="D38" s="17">
        <v>15</v>
      </c>
      <c r="E38" s="17">
        <f>'Item List 2024'!D26</f>
        <v>80</v>
      </c>
      <c r="F38" s="17">
        <f t="shared" si="0"/>
        <v>1200</v>
      </c>
      <c r="G38" s="17">
        <f t="shared" si="1"/>
        <v>600</v>
      </c>
    </row>
    <row r="39" spans="2:11" ht="17.25" customHeight="1" x14ac:dyDescent="0.3">
      <c r="B39" s="12" t="s">
        <v>51</v>
      </c>
      <c r="C39" s="12" t="s">
        <v>45</v>
      </c>
      <c r="D39" s="17">
        <v>80</v>
      </c>
      <c r="E39" s="17">
        <f>'Item List 2024'!D26</f>
        <v>80</v>
      </c>
      <c r="F39" s="17">
        <f t="shared" si="0"/>
        <v>6400</v>
      </c>
      <c r="G39" s="17">
        <f t="shared" si="1"/>
        <v>3200</v>
      </c>
    </row>
    <row r="40" spans="2:11" ht="17.25" customHeight="1" x14ac:dyDescent="0.3">
      <c r="B40" s="12" t="s">
        <v>531</v>
      </c>
      <c r="C40" s="12" t="s">
        <v>81</v>
      </c>
      <c r="D40" s="17">
        <v>2000</v>
      </c>
      <c r="E40" s="17">
        <f>'Item List 2024'!E363</f>
        <v>4.2</v>
      </c>
      <c r="F40" s="17">
        <f t="shared" ref="F40" si="2">D40*E40</f>
        <v>8400</v>
      </c>
      <c r="G40" s="17">
        <f t="shared" ref="G40" si="3">F40/2</f>
        <v>4200</v>
      </c>
    </row>
    <row r="41" spans="2:11" ht="17.25" customHeight="1" x14ac:dyDescent="0.3">
      <c r="B41" s="12" t="s">
        <v>52</v>
      </c>
      <c r="C41" s="12" t="s">
        <v>521</v>
      </c>
      <c r="D41" s="17">
        <v>20</v>
      </c>
      <c r="E41" s="17">
        <f>'Item List 2024'!D25</f>
        <v>500</v>
      </c>
      <c r="F41" s="17">
        <f t="shared" si="0"/>
        <v>10000</v>
      </c>
      <c r="G41" s="17">
        <f t="shared" si="1"/>
        <v>5000</v>
      </c>
    </row>
    <row r="42" spans="2:11" ht="17.25" customHeight="1" x14ac:dyDescent="0.3">
      <c r="B42" s="13" t="s">
        <v>53</v>
      </c>
      <c r="C42" s="12"/>
      <c r="D42" s="17"/>
      <c r="E42" s="17"/>
      <c r="F42" s="53">
        <f>SUM(F6:F41)</f>
        <v>100417.5</v>
      </c>
      <c r="G42" s="53">
        <f>SUM(G6:G41)</f>
        <v>51226.25</v>
      </c>
    </row>
    <row r="43" spans="2:11" ht="17.25" customHeight="1" x14ac:dyDescent="0.3">
      <c r="B43" s="13" t="s">
        <v>492</v>
      </c>
      <c r="C43" s="12"/>
      <c r="D43" s="15"/>
      <c r="E43" s="15"/>
      <c r="F43" s="14">
        <f>F3-F42</f>
        <v>49582.5</v>
      </c>
      <c r="G43" s="14">
        <f>G3-G42</f>
        <v>23773.75</v>
      </c>
    </row>
    <row r="44" spans="2:11" ht="17.25" customHeight="1" x14ac:dyDescent="0.3">
      <c r="B44" s="13" t="s">
        <v>54</v>
      </c>
      <c r="C44" s="12"/>
      <c r="D44" s="15"/>
      <c r="E44" s="15"/>
      <c r="F44" s="57">
        <f>F43/F3</f>
        <v>0.33055000000000001</v>
      </c>
      <c r="G44" s="57">
        <f>G43/G3</f>
        <v>0.31698333333333334</v>
      </c>
    </row>
    <row r="45" spans="2:11" ht="17.25" customHeight="1" x14ac:dyDescent="0.3">
      <c r="B45" s="13" t="s">
        <v>55</v>
      </c>
      <c r="C45" s="12" t="s">
        <v>56</v>
      </c>
      <c r="D45" s="15"/>
      <c r="E45" s="15"/>
      <c r="F45" s="14">
        <f>F42/I3</f>
        <v>3347.25</v>
      </c>
      <c r="G45" s="14">
        <f>G42/J3</f>
        <v>3415.0833333333335</v>
      </c>
      <c r="K45" s="72"/>
    </row>
    <row r="46" spans="2:11" ht="17.25" customHeight="1" x14ac:dyDescent="0.3">
      <c r="B46" s="13" t="s">
        <v>649</v>
      </c>
      <c r="C46" s="12" t="s">
        <v>58</v>
      </c>
      <c r="D46" s="15"/>
      <c r="E46" s="15"/>
      <c r="F46" s="14">
        <f>F42/E3</f>
        <v>20.083500000000001</v>
      </c>
      <c r="G46" s="14">
        <f>G42/E3</f>
        <v>10.24525</v>
      </c>
    </row>
    <row r="47" spans="2:11" x14ac:dyDescent="0.3">
      <c r="B47" s="200" t="s">
        <v>55</v>
      </c>
      <c r="C47" s="200" t="s">
        <v>642</v>
      </c>
      <c r="D47" s="201"/>
      <c r="E47" s="201"/>
      <c r="F47" s="201">
        <f>F42/M3</f>
        <v>33.472499999999997</v>
      </c>
      <c r="G47" s="126"/>
    </row>
    <row r="48" spans="2:11" ht="17.25" customHeight="1" x14ac:dyDescent="0.3"/>
    <row r="49" spans="2:7" ht="17.25" customHeight="1" x14ac:dyDescent="0.3"/>
    <row r="50" spans="2:7" x14ac:dyDescent="0.3">
      <c r="B50" s="54" t="s">
        <v>490</v>
      </c>
      <c r="C50" s="7"/>
      <c r="D50" s="8"/>
      <c r="E50" s="8"/>
      <c r="F50" s="8"/>
      <c r="G50" s="8"/>
    </row>
    <row r="51" spans="2:7" x14ac:dyDescent="0.3">
      <c r="B51" s="7" t="s">
        <v>650</v>
      </c>
      <c r="C51" s="7"/>
      <c r="D51" s="8"/>
      <c r="E51" s="8"/>
      <c r="F51" s="8"/>
      <c r="G51" s="8"/>
    </row>
    <row r="52" spans="2:7" x14ac:dyDescent="0.3">
      <c r="B52" s="7" t="s">
        <v>543</v>
      </c>
      <c r="C52" s="7"/>
      <c r="D52" s="8"/>
      <c r="E52" s="8"/>
      <c r="F52" s="8"/>
      <c r="G52" s="8"/>
    </row>
    <row r="53" spans="2:7" x14ac:dyDescent="0.3">
      <c r="B53" s="7"/>
      <c r="C53" s="7"/>
      <c r="D53" s="8"/>
      <c r="E53" s="8"/>
      <c r="F53" s="8"/>
      <c r="G53" s="8"/>
    </row>
    <row r="54" spans="2:7" s="18" customFormat="1" x14ac:dyDescent="0.3">
      <c r="B54" s="54"/>
      <c r="C54" s="73"/>
      <c r="D54" s="55"/>
      <c r="E54" s="55"/>
      <c r="F54" s="55"/>
      <c r="G54" s="55"/>
    </row>
    <row r="55" spans="2:7" x14ac:dyDescent="0.3">
      <c r="B55" s="7"/>
      <c r="C55" s="56"/>
      <c r="D55" s="8"/>
      <c r="E55" s="8"/>
      <c r="F55" s="8"/>
      <c r="G55" s="8"/>
    </row>
    <row r="56" spans="2:7" x14ac:dyDescent="0.3">
      <c r="B56" s="7"/>
      <c r="C56" s="56"/>
      <c r="D56" s="8"/>
      <c r="E56" s="8"/>
      <c r="F56" s="8"/>
      <c r="G56" s="8"/>
    </row>
    <row r="57" spans="2:7" x14ac:dyDescent="0.3">
      <c r="B57" s="7"/>
      <c r="C57" s="56"/>
      <c r="D57" s="8"/>
      <c r="E57" s="8"/>
      <c r="F57" s="8"/>
      <c r="G57" s="8"/>
    </row>
    <row r="58" spans="2:7" x14ac:dyDescent="0.3">
      <c r="B58" s="7"/>
      <c r="C58" s="56"/>
      <c r="D58" s="8"/>
      <c r="E58" s="8"/>
      <c r="F58" s="8"/>
      <c r="G58" s="8"/>
    </row>
    <row r="59" spans="2:7" x14ac:dyDescent="0.3">
      <c r="B59" s="7"/>
      <c r="C59" s="7"/>
      <c r="D59" s="8"/>
      <c r="E59" s="8"/>
      <c r="F59" s="8"/>
      <c r="G59" s="8"/>
    </row>
    <row r="60" spans="2:7" ht="17.25" customHeight="1" x14ac:dyDescent="0.3"/>
    <row r="61" spans="2:7" ht="17.25" customHeight="1" x14ac:dyDescent="0.3"/>
    <row r="62" spans="2:7" ht="17.25" customHeight="1" x14ac:dyDescent="0.3"/>
    <row r="63" spans="2:7" ht="17.25" customHeight="1" x14ac:dyDescent="0.3"/>
    <row r="64" spans="2:7" ht="17.25" customHeight="1" x14ac:dyDescent="0.3"/>
    <row r="65" ht="17.25" customHeight="1" x14ac:dyDescent="0.3"/>
    <row r="66" ht="17.25" customHeight="1" x14ac:dyDescent="0.3"/>
    <row r="67" ht="17.25" customHeight="1" x14ac:dyDescent="0.3"/>
    <row r="68" ht="17.25" customHeight="1" x14ac:dyDescent="0.3"/>
    <row r="69" ht="17.25" customHeight="1" x14ac:dyDescent="0.3"/>
    <row r="70" ht="17.25" customHeight="1" x14ac:dyDescent="0.3"/>
    <row r="71" ht="17.25" customHeight="1" x14ac:dyDescent="0.3"/>
    <row r="72" ht="17.25" customHeight="1" x14ac:dyDescent="0.3"/>
    <row r="73" ht="17.25" customHeight="1" x14ac:dyDescent="0.3"/>
    <row r="74" ht="17.25" customHeight="1" x14ac:dyDescent="0.3"/>
    <row r="75" ht="17.25" customHeight="1" x14ac:dyDescent="0.3"/>
    <row r="76" ht="17.25" customHeight="1" x14ac:dyDescent="0.3"/>
    <row r="77" ht="17.25" customHeight="1" x14ac:dyDescent="0.3"/>
    <row r="78" ht="17.25" customHeight="1" x14ac:dyDescent="0.3"/>
    <row r="79" ht="17.25" customHeight="1" x14ac:dyDescent="0.3"/>
    <row r="80"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row r="93" ht="17.25" customHeight="1" x14ac:dyDescent="0.3"/>
  </sheetData>
  <customSheetViews>
    <customSheetView guid="{02199846-6382-4DA0-BCB6-8C4B8E06D201}" scale="92" topLeftCell="A9">
      <selection activeCell="G47" sqref="G47"/>
      <pageMargins left="0.7" right="0.7" top="0.75" bottom="0.75" header="0.3" footer="0.3"/>
    </customSheetView>
    <customSheetView guid="{7FA393C0-016B-4ED2-8E1A-A19A1B399678}" scale="92" topLeftCell="A33">
      <selection activeCell="D53" sqref="D53"/>
      <pageMargins left="0.7" right="0.7" top="0.75" bottom="0.75" header="0.3" footer="0.3"/>
    </customSheetView>
    <customSheetView guid="{9725C355-06CF-47EE-8965-9EAAFECFEFE3}" scale="92" topLeftCell="A9">
      <selection activeCell="G47" sqref="G47"/>
      <pageMargins left="0.7" right="0.7" top="0.75" bottom="0.75" header="0.3" footer="0.3"/>
    </customSheetView>
  </customSheetViews>
  <mergeCells count="2">
    <mergeCell ref="B30:D30"/>
    <mergeCell ref="B32:D3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245df3-cad0-41ab-a149-eb5a8f98074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9B9972CDF7134FA213F30469A60625" ma:contentTypeVersion="8" ma:contentTypeDescription="Create a new document." ma:contentTypeScope="" ma:versionID="20a4636df8de24bfd7896ba144b8464a">
  <xsd:schema xmlns:xsd="http://www.w3.org/2001/XMLSchema" xmlns:xs="http://www.w3.org/2001/XMLSchema" xmlns:p="http://schemas.microsoft.com/office/2006/metadata/properties" xmlns:ns3="57245df3-cad0-41ab-a149-eb5a8f98074c" xmlns:ns4="612ef804-fa49-4f94-ad0e-b991665ca132" targetNamespace="http://schemas.microsoft.com/office/2006/metadata/properties" ma:root="true" ma:fieldsID="95a0b602f162a910a2fb30c73e211dac" ns3:_="" ns4:_="">
    <xsd:import namespace="57245df3-cad0-41ab-a149-eb5a8f98074c"/>
    <xsd:import namespace="612ef804-fa49-4f94-ad0e-b991665ca13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45df3-cad0-41ab-a149-eb5a8f9807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2ef804-fa49-4f94-ad0e-b991665ca13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E269FA-083C-4D06-898B-179BEED3E88D}">
  <ds:schemaRefs>
    <ds:schemaRef ds:uri="http://schemas.microsoft.com/office/2006/metadata/properties"/>
    <ds:schemaRef ds:uri="http://schemas.microsoft.com/office/2006/documentManagement/types"/>
    <ds:schemaRef ds:uri="612ef804-fa49-4f94-ad0e-b991665ca132"/>
    <ds:schemaRef ds:uri="http://purl.org/dc/dcmitype/"/>
    <ds:schemaRef ds:uri="http://www.w3.org/XML/1998/namespace"/>
    <ds:schemaRef ds:uri="http://purl.org/dc/terms/"/>
    <ds:schemaRef ds:uri="http://schemas.openxmlformats.org/package/2006/metadata/core-properties"/>
    <ds:schemaRef ds:uri="http://schemas.microsoft.com/office/infopath/2007/PartnerControls"/>
    <ds:schemaRef ds:uri="57245df3-cad0-41ab-a149-eb5a8f98074c"/>
    <ds:schemaRef ds:uri="http://purl.org/dc/elements/1.1/"/>
  </ds:schemaRefs>
</ds:datastoreItem>
</file>

<file path=customXml/itemProps2.xml><?xml version="1.0" encoding="utf-8"?>
<ds:datastoreItem xmlns:ds="http://schemas.openxmlformats.org/officeDocument/2006/customXml" ds:itemID="{2EF7CA47-E4AF-47AF-BE2F-0546E3C3DD2C}">
  <ds:schemaRefs>
    <ds:schemaRef ds:uri="http://schemas.microsoft.com/sharepoint/v3/contenttype/forms"/>
  </ds:schemaRefs>
</ds:datastoreItem>
</file>

<file path=customXml/itemProps3.xml><?xml version="1.0" encoding="utf-8"?>
<ds:datastoreItem xmlns:ds="http://schemas.openxmlformats.org/officeDocument/2006/customXml" ds:itemID="{CFFA6343-2B10-4775-9CA1-72BA5C3172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45df3-cad0-41ab-a149-eb5a8f98074c"/>
    <ds:schemaRef ds:uri="612ef804-fa49-4f94-ad0e-b991665ca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Averages</vt:lpstr>
      <vt:lpstr>Tomatoes</vt:lpstr>
      <vt:lpstr>Beetroot</vt:lpstr>
      <vt:lpstr>Butternut</vt:lpstr>
      <vt:lpstr>Item List 2024</vt:lpstr>
      <vt:lpstr>Cabbage</vt:lpstr>
      <vt:lpstr>Carrot</vt:lpstr>
      <vt:lpstr>Green pepper</vt:lpstr>
      <vt:lpstr>Potatoes</vt:lpstr>
      <vt:lpstr>Chillies</vt:lpstr>
      <vt:lpstr>Onion</vt:lpstr>
      <vt:lpstr>Garlic</vt:lpstr>
      <vt:lpstr>Lettuce</vt:lpstr>
      <vt:lpstr>Spinach</vt:lpstr>
      <vt:lpstr>Green mealies</vt:lpstr>
      <vt:lpstr>Watermelon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ZWELI</dc:creator>
  <cp:lastModifiedBy>Percy Tembe</cp:lastModifiedBy>
  <cp:lastPrinted>2022-03-28T12:57:34Z</cp:lastPrinted>
  <dcterms:created xsi:type="dcterms:W3CDTF">2018-08-06T08:05:02Z</dcterms:created>
  <dcterms:modified xsi:type="dcterms:W3CDTF">2024-11-13T08:36:31Z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0x010100CA9B9972CDF7134FA213F30469A60625</vt:lpwstr>
  </property>
</Properties>
</file>